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Simmer\Desktop\Práce\Kostomlaty kaplička\"/>
    </mc:Choice>
  </mc:AlternateContent>
  <bookViews>
    <workbookView xWindow="0" yWindow="0" windowWidth="28800" windowHeight="12435"/>
  </bookViews>
  <sheets>
    <sheet name="Rekapitulace zakázky" sheetId="1" r:id="rId1"/>
    <sheet name="17082 - Oprava kaple Pann..." sheetId="2" r:id="rId2"/>
    <sheet name="Pokyny pro vyplnění" sheetId="3" r:id="rId3"/>
  </sheets>
  <definedNames>
    <definedName name="_xlnm._FilterDatabase" localSheetId="1" hidden="1">'17082 - Oprava kaple Pann...'!$C$93:$K$380</definedName>
    <definedName name="_xlnm.Print_Titles" localSheetId="1">'17082 - Oprava kaple Pann...'!$93:$93</definedName>
    <definedName name="_xlnm.Print_Titles" localSheetId="0">'Rekapitulace zakázky'!$49:$49</definedName>
    <definedName name="_xlnm.Print_Area" localSheetId="1">'17082 - Oprava kaple Pann...'!$C$4:$J$34,'17082 - Oprava kaple Pann...'!$C$40:$J$77,'17082 - Oprava kaple Pann...'!$C$83:$K$380</definedName>
    <definedName name="_xlnm.Print_Area" localSheetId="0">'Rekapitulace zakázky'!$D$4:$AO$33,'Rekapitulace zakázky'!$C$39:$AQ$53</definedName>
  </definedNames>
  <calcPr calcId="152511"/>
</workbook>
</file>

<file path=xl/calcChain.xml><?xml version="1.0" encoding="utf-8"?>
<calcChain xmlns="http://schemas.openxmlformats.org/spreadsheetml/2006/main">
  <c r="AY52" i="1" l="1"/>
  <c r="AX52" i="1"/>
  <c r="BI380" i="2"/>
  <c r="BH380" i="2"/>
  <c r="BG380" i="2"/>
  <c r="BF380" i="2"/>
  <c r="T380" i="2"/>
  <c r="T379" i="2" s="1"/>
  <c r="R380" i="2"/>
  <c r="R379" i="2" s="1"/>
  <c r="P380" i="2"/>
  <c r="P379" i="2" s="1"/>
  <c r="BK380" i="2"/>
  <c r="BK379" i="2" s="1"/>
  <c r="J379" i="2" s="1"/>
  <c r="J76" i="2" s="1"/>
  <c r="J380" i="2"/>
  <c r="BE380" i="2" s="1"/>
  <c r="BI378" i="2"/>
  <c r="BH378" i="2"/>
  <c r="BG378" i="2"/>
  <c r="BF378" i="2"/>
  <c r="T378" i="2"/>
  <c r="R378" i="2"/>
  <c r="P378" i="2"/>
  <c r="BK378" i="2"/>
  <c r="J378" i="2"/>
  <c r="BE378" i="2" s="1"/>
  <c r="BI377" i="2"/>
  <c r="BH377" i="2"/>
  <c r="BG377" i="2"/>
  <c r="BF377" i="2"/>
  <c r="BE377" i="2"/>
  <c r="T377" i="2"/>
  <c r="R377" i="2"/>
  <c r="P377" i="2"/>
  <c r="BK377" i="2"/>
  <c r="J377" i="2"/>
  <c r="BI376" i="2"/>
  <c r="BH376" i="2"/>
  <c r="BG376" i="2"/>
  <c r="BF376" i="2"/>
  <c r="T376" i="2"/>
  <c r="R376" i="2"/>
  <c r="P376" i="2"/>
  <c r="BK376" i="2"/>
  <c r="J376" i="2"/>
  <c r="BE376" i="2" s="1"/>
  <c r="BI375" i="2"/>
  <c r="BH375" i="2"/>
  <c r="BG375" i="2"/>
  <c r="BF375" i="2"/>
  <c r="T375" i="2"/>
  <c r="T374" i="2" s="1"/>
  <c r="T373" i="2" s="1"/>
  <c r="R375" i="2"/>
  <c r="R374" i="2" s="1"/>
  <c r="P375" i="2"/>
  <c r="P374" i="2" s="1"/>
  <c r="P373" i="2" s="1"/>
  <c r="BK375" i="2"/>
  <c r="J375" i="2"/>
  <c r="BE375" i="2" s="1"/>
  <c r="BI372" i="2"/>
  <c r="BH372" i="2"/>
  <c r="BG372" i="2"/>
  <c r="BF372" i="2"/>
  <c r="T372" i="2"/>
  <c r="R372" i="2"/>
  <c r="P372" i="2"/>
  <c r="BK372" i="2"/>
  <c r="J372" i="2"/>
  <c r="BE372" i="2" s="1"/>
  <c r="BI371" i="2"/>
  <c r="BH371" i="2"/>
  <c r="BG371" i="2"/>
  <c r="BF371" i="2"/>
  <c r="T371" i="2"/>
  <c r="T370" i="2" s="1"/>
  <c r="R371" i="2"/>
  <c r="R370" i="2" s="1"/>
  <c r="P371" i="2"/>
  <c r="BK371" i="2"/>
  <c r="J371" i="2"/>
  <c r="BE371" i="2" s="1"/>
  <c r="BI369" i="2"/>
  <c r="BH369" i="2"/>
  <c r="BG369" i="2"/>
  <c r="BF369" i="2"/>
  <c r="T369" i="2"/>
  <c r="R369" i="2"/>
  <c r="P369" i="2"/>
  <c r="BK369" i="2"/>
  <c r="J369" i="2"/>
  <c r="BE369" i="2" s="1"/>
  <c r="BI368" i="2"/>
  <c r="BH368" i="2"/>
  <c r="BG368" i="2"/>
  <c r="BF368" i="2"/>
  <c r="BE368" i="2"/>
  <c r="T368" i="2"/>
  <c r="R368" i="2"/>
  <c r="P368" i="2"/>
  <c r="BK368" i="2"/>
  <c r="J368" i="2"/>
  <c r="BI367" i="2"/>
  <c r="BH367" i="2"/>
  <c r="BG367" i="2"/>
  <c r="BF367" i="2"/>
  <c r="T367" i="2"/>
  <c r="R367" i="2"/>
  <c r="P367" i="2"/>
  <c r="BK367" i="2"/>
  <c r="J367" i="2"/>
  <c r="BE367" i="2" s="1"/>
  <c r="BI366" i="2"/>
  <c r="BH366" i="2"/>
  <c r="BG366" i="2"/>
  <c r="BF366" i="2"/>
  <c r="T366" i="2"/>
  <c r="R366" i="2"/>
  <c r="P366" i="2"/>
  <c r="BK366" i="2"/>
  <c r="J366" i="2"/>
  <c r="BE366" i="2" s="1"/>
  <c r="BI364" i="2"/>
  <c r="BH364" i="2"/>
  <c r="BG364" i="2"/>
  <c r="BF364" i="2"/>
  <c r="BE364" i="2"/>
  <c r="T364" i="2"/>
  <c r="T363" i="2" s="1"/>
  <c r="R364" i="2"/>
  <c r="P364" i="2"/>
  <c r="BK364" i="2"/>
  <c r="J364" i="2"/>
  <c r="BI361" i="2"/>
  <c r="BH361" i="2"/>
  <c r="BG361" i="2"/>
  <c r="BF361" i="2"/>
  <c r="T361" i="2"/>
  <c r="R361" i="2"/>
  <c r="P361" i="2"/>
  <c r="BK361" i="2"/>
  <c r="J361" i="2"/>
  <c r="BE361" i="2" s="1"/>
  <c r="BI359" i="2"/>
  <c r="BH359" i="2"/>
  <c r="BG359" i="2"/>
  <c r="BF359" i="2"/>
  <c r="T359" i="2"/>
  <c r="R359" i="2"/>
  <c r="P359" i="2"/>
  <c r="BK359" i="2"/>
  <c r="J359" i="2"/>
  <c r="BE359" i="2" s="1"/>
  <c r="BI358" i="2"/>
  <c r="BH358" i="2"/>
  <c r="BG358" i="2"/>
  <c r="BF358" i="2"/>
  <c r="T358" i="2"/>
  <c r="R358" i="2"/>
  <c r="P358" i="2"/>
  <c r="BK358" i="2"/>
  <c r="J358" i="2"/>
  <c r="BE358" i="2" s="1"/>
  <c r="BI353" i="2"/>
  <c r="BH353" i="2"/>
  <c r="BG353" i="2"/>
  <c r="BF353" i="2"/>
  <c r="T353" i="2"/>
  <c r="R353" i="2"/>
  <c r="P353" i="2"/>
  <c r="BK353" i="2"/>
  <c r="J353" i="2"/>
  <c r="BE353" i="2" s="1"/>
  <c r="BI352" i="2"/>
  <c r="BH352" i="2"/>
  <c r="BG352" i="2"/>
  <c r="BF352" i="2"/>
  <c r="T352" i="2"/>
  <c r="T351" i="2" s="1"/>
  <c r="R352" i="2"/>
  <c r="R351" i="2" s="1"/>
  <c r="P352" i="2"/>
  <c r="P351" i="2" s="1"/>
  <c r="BK352" i="2"/>
  <c r="J352" i="2"/>
  <c r="BE352" i="2" s="1"/>
  <c r="BI350" i="2"/>
  <c r="BH350" i="2"/>
  <c r="BG350" i="2"/>
  <c r="BF350" i="2"/>
  <c r="T350" i="2"/>
  <c r="R350" i="2"/>
  <c r="P350" i="2"/>
  <c r="BK350" i="2"/>
  <c r="J350" i="2"/>
  <c r="BE350" i="2" s="1"/>
  <c r="BI348" i="2"/>
  <c r="BH348" i="2"/>
  <c r="BG348" i="2"/>
  <c r="BF348" i="2"/>
  <c r="BE348" i="2"/>
  <c r="T348" i="2"/>
  <c r="T347" i="2" s="1"/>
  <c r="R348" i="2"/>
  <c r="R347" i="2" s="1"/>
  <c r="P348" i="2"/>
  <c r="P347" i="2" s="1"/>
  <c r="BK348" i="2"/>
  <c r="J348" i="2"/>
  <c r="BI345" i="2"/>
  <c r="BH345" i="2"/>
  <c r="BG345" i="2"/>
  <c r="BF345" i="2"/>
  <c r="T345" i="2"/>
  <c r="R345" i="2"/>
  <c r="P345" i="2"/>
  <c r="BK345" i="2"/>
  <c r="J345" i="2"/>
  <c r="BE345" i="2" s="1"/>
  <c r="BI343" i="2"/>
  <c r="BH343" i="2"/>
  <c r="BG343" i="2"/>
  <c r="BF343" i="2"/>
  <c r="T343" i="2"/>
  <c r="R343" i="2"/>
  <c r="P343" i="2"/>
  <c r="BK343" i="2"/>
  <c r="J343" i="2"/>
  <c r="BE343" i="2" s="1"/>
  <c r="BI341" i="2"/>
  <c r="BH341" i="2"/>
  <c r="BG341" i="2"/>
  <c r="BF341" i="2"/>
  <c r="BE341" i="2"/>
  <c r="T341" i="2"/>
  <c r="R341" i="2"/>
  <c r="P341" i="2"/>
  <c r="BK341" i="2"/>
  <c r="J341" i="2"/>
  <c r="BI339" i="2"/>
  <c r="BH339" i="2"/>
  <c r="BG339" i="2"/>
  <c r="BF339" i="2"/>
  <c r="T339" i="2"/>
  <c r="R339" i="2"/>
  <c r="P339" i="2"/>
  <c r="BK339" i="2"/>
  <c r="J339" i="2"/>
  <c r="BE339" i="2" s="1"/>
  <c r="BI337" i="2"/>
  <c r="BH337" i="2"/>
  <c r="BG337" i="2"/>
  <c r="BF337" i="2"/>
  <c r="T337" i="2"/>
  <c r="T336" i="2" s="1"/>
  <c r="R337" i="2"/>
  <c r="R336" i="2" s="1"/>
  <c r="P337" i="2"/>
  <c r="P336" i="2" s="1"/>
  <c r="BK337" i="2"/>
  <c r="J337" i="2"/>
  <c r="BE337" i="2" s="1"/>
  <c r="BI334" i="2"/>
  <c r="BH334" i="2"/>
  <c r="BG334" i="2"/>
  <c r="BF334" i="2"/>
  <c r="T334" i="2"/>
  <c r="R334" i="2"/>
  <c r="P334" i="2"/>
  <c r="BK334" i="2"/>
  <c r="J334" i="2"/>
  <c r="BE334" i="2" s="1"/>
  <c r="BI332" i="2"/>
  <c r="BH332" i="2"/>
  <c r="BG332" i="2"/>
  <c r="BF332" i="2"/>
  <c r="T332" i="2"/>
  <c r="R332" i="2"/>
  <c r="P332" i="2"/>
  <c r="BK332" i="2"/>
  <c r="J332" i="2"/>
  <c r="BE332" i="2" s="1"/>
  <c r="BI331" i="2"/>
  <c r="BH331" i="2"/>
  <c r="BG331" i="2"/>
  <c r="BF331" i="2"/>
  <c r="T331" i="2"/>
  <c r="R331" i="2"/>
  <c r="P331" i="2"/>
  <c r="BK331" i="2"/>
  <c r="J331" i="2"/>
  <c r="BE331" i="2" s="1"/>
  <c r="BI330" i="2"/>
  <c r="BH330" i="2"/>
  <c r="BG330" i="2"/>
  <c r="BF330" i="2"/>
  <c r="BE330" i="2"/>
  <c r="T330" i="2"/>
  <c r="R330" i="2"/>
  <c r="P330" i="2"/>
  <c r="BK330" i="2"/>
  <c r="J330" i="2"/>
  <c r="BI329" i="2"/>
  <c r="BH329" i="2"/>
  <c r="BG329" i="2"/>
  <c r="BF329" i="2"/>
  <c r="BE329" i="2"/>
  <c r="T329" i="2"/>
  <c r="R329" i="2"/>
  <c r="P329" i="2"/>
  <c r="BK329" i="2"/>
  <c r="J329" i="2"/>
  <c r="BI327" i="2"/>
  <c r="BH327" i="2"/>
  <c r="BG327" i="2"/>
  <c r="BF327" i="2"/>
  <c r="T327" i="2"/>
  <c r="R327" i="2"/>
  <c r="P327" i="2"/>
  <c r="BK327" i="2"/>
  <c r="J327" i="2"/>
  <c r="BE327" i="2" s="1"/>
  <c r="BI325" i="2"/>
  <c r="BH325" i="2"/>
  <c r="BG325" i="2"/>
  <c r="BF325" i="2"/>
  <c r="BE325" i="2"/>
  <c r="T325" i="2"/>
  <c r="R325" i="2"/>
  <c r="P325" i="2"/>
  <c r="BK325" i="2"/>
  <c r="J325" i="2"/>
  <c r="BI324" i="2"/>
  <c r="BH324" i="2"/>
  <c r="BG324" i="2"/>
  <c r="BF324" i="2"/>
  <c r="T324" i="2"/>
  <c r="R324" i="2"/>
  <c r="P324" i="2"/>
  <c r="BK324" i="2"/>
  <c r="J324" i="2"/>
  <c r="BE324" i="2" s="1"/>
  <c r="BI323" i="2"/>
  <c r="BH323" i="2"/>
  <c r="BG323" i="2"/>
  <c r="BF323" i="2"/>
  <c r="T323" i="2"/>
  <c r="R323" i="2"/>
  <c r="P323" i="2"/>
  <c r="BK323" i="2"/>
  <c r="J323" i="2"/>
  <c r="BE323" i="2" s="1"/>
  <c r="BI322" i="2"/>
  <c r="BH322" i="2"/>
  <c r="BG322" i="2"/>
  <c r="BF322" i="2"/>
  <c r="T322" i="2"/>
  <c r="R322" i="2"/>
  <c r="P322" i="2"/>
  <c r="BK322" i="2"/>
  <c r="J322" i="2"/>
  <c r="BE322" i="2" s="1"/>
  <c r="BI321" i="2"/>
  <c r="BH321" i="2"/>
  <c r="BG321" i="2"/>
  <c r="BF321" i="2"/>
  <c r="T321" i="2"/>
  <c r="R321" i="2"/>
  <c r="P321" i="2"/>
  <c r="BK321" i="2"/>
  <c r="J321" i="2"/>
  <c r="BE321" i="2" s="1"/>
  <c r="BI318" i="2"/>
  <c r="BH318" i="2"/>
  <c r="BG318" i="2"/>
  <c r="BF318" i="2"/>
  <c r="T318" i="2"/>
  <c r="R318" i="2"/>
  <c r="P318" i="2"/>
  <c r="BK318" i="2"/>
  <c r="J318" i="2"/>
  <c r="BE318" i="2" s="1"/>
  <c r="BI315" i="2"/>
  <c r="BH315" i="2"/>
  <c r="BG315" i="2"/>
  <c r="BF315" i="2"/>
  <c r="T315" i="2"/>
  <c r="R315" i="2"/>
  <c r="P315" i="2"/>
  <c r="BK315" i="2"/>
  <c r="J315" i="2"/>
  <c r="BE315" i="2" s="1"/>
  <c r="BI314" i="2"/>
  <c r="BH314" i="2"/>
  <c r="BG314" i="2"/>
  <c r="BF314" i="2"/>
  <c r="T314" i="2"/>
  <c r="T313" i="2" s="1"/>
  <c r="R314" i="2"/>
  <c r="R313" i="2" s="1"/>
  <c r="P314" i="2"/>
  <c r="P313" i="2" s="1"/>
  <c r="BK314" i="2"/>
  <c r="J314" i="2"/>
  <c r="BE314" i="2" s="1"/>
  <c r="BI312" i="2"/>
  <c r="BH312" i="2"/>
  <c r="BG312" i="2"/>
  <c r="BF312" i="2"/>
  <c r="T312" i="2"/>
  <c r="R312" i="2"/>
  <c r="P312" i="2"/>
  <c r="BK312" i="2"/>
  <c r="J312" i="2"/>
  <c r="BE312" i="2" s="1"/>
  <c r="BI311" i="2"/>
  <c r="BH311" i="2"/>
  <c r="BG311" i="2"/>
  <c r="BF311" i="2"/>
  <c r="T311" i="2"/>
  <c r="R311" i="2"/>
  <c r="P311" i="2"/>
  <c r="BK311" i="2"/>
  <c r="J311" i="2"/>
  <c r="BE311" i="2" s="1"/>
  <c r="BI309" i="2"/>
  <c r="BH309" i="2"/>
  <c r="BG309" i="2"/>
  <c r="BF309" i="2"/>
  <c r="T309" i="2"/>
  <c r="R309" i="2"/>
  <c r="P309" i="2"/>
  <c r="BK309" i="2"/>
  <c r="J309" i="2"/>
  <c r="BE309" i="2" s="1"/>
  <c r="BI307" i="2"/>
  <c r="BH307" i="2"/>
  <c r="BG307" i="2"/>
  <c r="BF307" i="2"/>
  <c r="T307" i="2"/>
  <c r="R307" i="2"/>
  <c r="P307" i="2"/>
  <c r="BK307" i="2"/>
  <c r="J307" i="2"/>
  <c r="BE307" i="2" s="1"/>
  <c r="BI306" i="2"/>
  <c r="BH306" i="2"/>
  <c r="BG306" i="2"/>
  <c r="BF306" i="2"/>
  <c r="T306" i="2"/>
  <c r="R306" i="2"/>
  <c r="P306" i="2"/>
  <c r="BK306" i="2"/>
  <c r="J306" i="2"/>
  <c r="BE306" i="2" s="1"/>
  <c r="BI302" i="2"/>
  <c r="BH302" i="2"/>
  <c r="BG302" i="2"/>
  <c r="BF302" i="2"/>
  <c r="T302" i="2"/>
  <c r="T301" i="2" s="1"/>
  <c r="R302" i="2"/>
  <c r="R301" i="2" s="1"/>
  <c r="P302" i="2"/>
  <c r="P301" i="2" s="1"/>
  <c r="BK302" i="2"/>
  <c r="J302" i="2"/>
  <c r="BE302" i="2" s="1"/>
  <c r="BI299" i="2"/>
  <c r="BH299" i="2"/>
  <c r="BG299" i="2"/>
  <c r="BF299" i="2"/>
  <c r="T299" i="2"/>
  <c r="R299" i="2"/>
  <c r="P299" i="2"/>
  <c r="BK299" i="2"/>
  <c r="J299" i="2"/>
  <c r="BE299" i="2" s="1"/>
  <c r="BI297" i="2"/>
  <c r="BH297" i="2"/>
  <c r="BG297" i="2"/>
  <c r="BF297" i="2"/>
  <c r="T297" i="2"/>
  <c r="R297" i="2"/>
  <c r="P297" i="2"/>
  <c r="BK297" i="2"/>
  <c r="J297" i="2"/>
  <c r="BE297" i="2" s="1"/>
  <c r="BI296" i="2"/>
  <c r="BH296" i="2"/>
  <c r="BG296" i="2"/>
  <c r="BF296" i="2"/>
  <c r="T296" i="2"/>
  <c r="R296" i="2"/>
  <c r="P296" i="2"/>
  <c r="BK296" i="2"/>
  <c r="J296" i="2"/>
  <c r="BE296" i="2" s="1"/>
  <c r="BI294" i="2"/>
  <c r="BH294" i="2"/>
  <c r="BG294" i="2"/>
  <c r="BF294" i="2"/>
  <c r="T294" i="2"/>
  <c r="R294" i="2"/>
  <c r="P294" i="2"/>
  <c r="BK294" i="2"/>
  <c r="J294" i="2"/>
  <c r="BE294" i="2" s="1"/>
  <c r="BI293" i="2"/>
  <c r="BH293" i="2"/>
  <c r="BG293" i="2"/>
  <c r="BF293" i="2"/>
  <c r="T293" i="2"/>
  <c r="R293" i="2"/>
  <c r="P293" i="2"/>
  <c r="BK293" i="2"/>
  <c r="J293" i="2"/>
  <c r="BE293" i="2" s="1"/>
  <c r="BI292" i="2"/>
  <c r="BH292" i="2"/>
  <c r="BG292" i="2"/>
  <c r="BF292" i="2"/>
  <c r="T292" i="2"/>
  <c r="R292" i="2"/>
  <c r="P292" i="2"/>
  <c r="BK292" i="2"/>
  <c r="J292" i="2"/>
  <c r="BE292" i="2" s="1"/>
  <c r="BI291" i="2"/>
  <c r="BH291" i="2"/>
  <c r="BG291" i="2"/>
  <c r="BF291" i="2"/>
  <c r="T291" i="2"/>
  <c r="T290" i="2" s="1"/>
  <c r="R291" i="2"/>
  <c r="R290" i="2" s="1"/>
  <c r="P291" i="2"/>
  <c r="P290" i="2" s="1"/>
  <c r="BK291" i="2"/>
  <c r="J291" i="2"/>
  <c r="BE291" i="2" s="1"/>
  <c r="BI288" i="2"/>
  <c r="BH288" i="2"/>
  <c r="BG288" i="2"/>
  <c r="BF288" i="2"/>
  <c r="T288" i="2"/>
  <c r="R288" i="2"/>
  <c r="P288" i="2"/>
  <c r="BK288" i="2"/>
  <c r="J288" i="2"/>
  <c r="BE288" i="2" s="1"/>
  <c r="BI286" i="2"/>
  <c r="BH286" i="2"/>
  <c r="BG286" i="2"/>
  <c r="BF286" i="2"/>
  <c r="T286" i="2"/>
  <c r="R286" i="2"/>
  <c r="P286" i="2"/>
  <c r="BK286" i="2"/>
  <c r="J286" i="2"/>
  <c r="BE286" i="2" s="1"/>
  <c r="BI284" i="2"/>
  <c r="BH284" i="2"/>
  <c r="BG284" i="2"/>
  <c r="BF284" i="2"/>
  <c r="T284" i="2"/>
  <c r="R284" i="2"/>
  <c r="P284" i="2"/>
  <c r="BK284" i="2"/>
  <c r="J284" i="2"/>
  <c r="BE284" i="2" s="1"/>
  <c r="BI282" i="2"/>
  <c r="BH282" i="2"/>
  <c r="BG282" i="2"/>
  <c r="BF282" i="2"/>
  <c r="T282" i="2"/>
  <c r="T281" i="2" s="1"/>
  <c r="R282" i="2"/>
  <c r="R281" i="2" s="1"/>
  <c r="P282" i="2"/>
  <c r="P281" i="2" s="1"/>
  <c r="BK282" i="2"/>
  <c r="J282" i="2"/>
  <c r="BE282" i="2" s="1"/>
  <c r="BI280" i="2"/>
  <c r="BH280" i="2"/>
  <c r="BG280" i="2"/>
  <c r="BF280" i="2"/>
  <c r="T280" i="2"/>
  <c r="T279" i="2" s="1"/>
  <c r="R280" i="2"/>
  <c r="R279" i="2" s="1"/>
  <c r="P280" i="2"/>
  <c r="P279" i="2" s="1"/>
  <c r="BK280" i="2"/>
  <c r="BK279" i="2" s="1"/>
  <c r="J280" i="2"/>
  <c r="BE280" i="2" s="1"/>
  <c r="BI276" i="2"/>
  <c r="BH276" i="2"/>
  <c r="BG276" i="2"/>
  <c r="BF276" i="2"/>
  <c r="T276" i="2"/>
  <c r="T275" i="2" s="1"/>
  <c r="R276" i="2"/>
  <c r="R275" i="2" s="1"/>
  <c r="P276" i="2"/>
  <c r="P275" i="2" s="1"/>
  <c r="BK276" i="2"/>
  <c r="BK275" i="2" s="1"/>
  <c r="J275" i="2" s="1"/>
  <c r="J62" i="2" s="1"/>
  <c r="J276" i="2"/>
  <c r="BE276" i="2" s="1"/>
  <c r="BI273" i="2"/>
  <c r="BH273" i="2"/>
  <c r="BG273" i="2"/>
  <c r="BF273" i="2"/>
  <c r="T273" i="2"/>
  <c r="R273" i="2"/>
  <c r="P273" i="2"/>
  <c r="BK273" i="2"/>
  <c r="J273" i="2"/>
  <c r="BE273" i="2" s="1"/>
  <c r="BI270" i="2"/>
  <c r="BH270" i="2"/>
  <c r="BG270" i="2"/>
  <c r="BF270" i="2"/>
  <c r="T270" i="2"/>
  <c r="R270" i="2"/>
  <c r="P270" i="2"/>
  <c r="BK270" i="2"/>
  <c r="J270" i="2"/>
  <c r="BE270" i="2" s="1"/>
  <c r="BI268" i="2"/>
  <c r="BH268" i="2"/>
  <c r="BG268" i="2"/>
  <c r="BF268" i="2"/>
  <c r="T268" i="2"/>
  <c r="R268" i="2"/>
  <c r="P268" i="2"/>
  <c r="BK268" i="2"/>
  <c r="J268" i="2"/>
  <c r="BE268" i="2" s="1"/>
  <c r="BI266" i="2"/>
  <c r="BH266" i="2"/>
  <c r="BG266" i="2"/>
  <c r="BF266" i="2"/>
  <c r="T266" i="2"/>
  <c r="T265" i="2" s="1"/>
  <c r="R266" i="2"/>
  <c r="R265" i="2" s="1"/>
  <c r="P266" i="2"/>
  <c r="P265" i="2" s="1"/>
  <c r="BK266" i="2"/>
  <c r="J266" i="2"/>
  <c r="BE266" i="2" s="1"/>
  <c r="BI264" i="2"/>
  <c r="BH264" i="2"/>
  <c r="BG264" i="2"/>
  <c r="BF264" i="2"/>
  <c r="BE264" i="2"/>
  <c r="T264" i="2"/>
  <c r="R264" i="2"/>
  <c r="P264" i="2"/>
  <c r="BK264" i="2"/>
  <c r="J264" i="2"/>
  <c r="BI262" i="2"/>
  <c r="BH262" i="2"/>
  <c r="BG262" i="2"/>
  <c r="BF262" i="2"/>
  <c r="T262" i="2"/>
  <c r="R262" i="2"/>
  <c r="P262" i="2"/>
  <c r="BK262" i="2"/>
  <c r="J262" i="2"/>
  <c r="BE262" i="2" s="1"/>
  <c r="BI260" i="2"/>
  <c r="BH260" i="2"/>
  <c r="BG260" i="2"/>
  <c r="BF260" i="2"/>
  <c r="T260" i="2"/>
  <c r="R260" i="2"/>
  <c r="P260" i="2"/>
  <c r="BK260" i="2"/>
  <c r="J260" i="2"/>
  <c r="BE260" i="2" s="1"/>
  <c r="BI258" i="2"/>
  <c r="BH258" i="2"/>
  <c r="BG258" i="2"/>
  <c r="BF258" i="2"/>
  <c r="T258" i="2"/>
  <c r="R258" i="2"/>
  <c r="P258" i="2"/>
  <c r="BK258" i="2"/>
  <c r="J258" i="2"/>
  <c r="BE258" i="2" s="1"/>
  <c r="BI257" i="2"/>
  <c r="BH257" i="2"/>
  <c r="BG257" i="2"/>
  <c r="BF257" i="2"/>
  <c r="T257" i="2"/>
  <c r="R257" i="2"/>
  <c r="P257" i="2"/>
  <c r="BK257" i="2"/>
  <c r="J257" i="2"/>
  <c r="BE257" i="2" s="1"/>
  <c r="BI256" i="2"/>
  <c r="BH256" i="2"/>
  <c r="BG256" i="2"/>
  <c r="BF256" i="2"/>
  <c r="T256" i="2"/>
  <c r="R256" i="2"/>
  <c r="P256" i="2"/>
  <c r="BK256" i="2"/>
  <c r="J256" i="2"/>
  <c r="BE256" i="2" s="1"/>
  <c r="BI255" i="2"/>
  <c r="BH255" i="2"/>
  <c r="BG255" i="2"/>
  <c r="BF255" i="2"/>
  <c r="T255" i="2"/>
  <c r="R255" i="2"/>
  <c r="P255" i="2"/>
  <c r="BK255" i="2"/>
  <c r="J255" i="2"/>
  <c r="BE255" i="2" s="1"/>
  <c r="BI254" i="2"/>
  <c r="BH254" i="2"/>
  <c r="BG254" i="2"/>
  <c r="BF254" i="2"/>
  <c r="T254" i="2"/>
  <c r="R254" i="2"/>
  <c r="P254" i="2"/>
  <c r="BK254" i="2"/>
  <c r="J254" i="2"/>
  <c r="BE254" i="2" s="1"/>
  <c r="BI253" i="2"/>
  <c r="BH253" i="2"/>
  <c r="BG253" i="2"/>
  <c r="BF253" i="2"/>
  <c r="T253" i="2"/>
  <c r="R253" i="2"/>
  <c r="P253" i="2"/>
  <c r="BK253" i="2"/>
  <c r="J253" i="2"/>
  <c r="BE253" i="2" s="1"/>
  <c r="BI251" i="2"/>
  <c r="BH251" i="2"/>
  <c r="BG251" i="2"/>
  <c r="BF251" i="2"/>
  <c r="T251" i="2"/>
  <c r="R251" i="2"/>
  <c r="P251" i="2"/>
  <c r="BK251" i="2"/>
  <c r="J251" i="2"/>
  <c r="BE251" i="2" s="1"/>
  <c r="BI249" i="2"/>
  <c r="BH249" i="2"/>
  <c r="BG249" i="2"/>
  <c r="BF249" i="2"/>
  <c r="T249" i="2"/>
  <c r="R249" i="2"/>
  <c r="P249" i="2"/>
  <c r="BK249" i="2"/>
  <c r="J249" i="2"/>
  <c r="BE249" i="2" s="1"/>
  <c r="BI247" i="2"/>
  <c r="BH247" i="2"/>
  <c r="BG247" i="2"/>
  <c r="BF247" i="2"/>
  <c r="T247" i="2"/>
  <c r="R247" i="2"/>
  <c r="P247" i="2"/>
  <c r="BK247" i="2"/>
  <c r="J247" i="2"/>
  <c r="BE247" i="2" s="1"/>
  <c r="BI245" i="2"/>
  <c r="BH245" i="2"/>
  <c r="BG245" i="2"/>
  <c r="BF245" i="2"/>
  <c r="T245" i="2"/>
  <c r="R245" i="2"/>
  <c r="P245" i="2"/>
  <c r="BK245" i="2"/>
  <c r="J245" i="2"/>
  <c r="BE245" i="2" s="1"/>
  <c r="BI241" i="2"/>
  <c r="BH241" i="2"/>
  <c r="BG241" i="2"/>
  <c r="BF241" i="2"/>
  <c r="T241" i="2"/>
  <c r="R241" i="2"/>
  <c r="P241" i="2"/>
  <c r="BK241" i="2"/>
  <c r="J241" i="2"/>
  <c r="BE241" i="2" s="1"/>
  <c r="BI239" i="2"/>
  <c r="BH239" i="2"/>
  <c r="BG239" i="2"/>
  <c r="BF239" i="2"/>
  <c r="T239" i="2"/>
  <c r="R239" i="2"/>
  <c r="P239" i="2"/>
  <c r="BK239" i="2"/>
  <c r="J239" i="2"/>
  <c r="BE239" i="2" s="1"/>
  <c r="BI237" i="2"/>
  <c r="BH237" i="2"/>
  <c r="BG237" i="2"/>
  <c r="BF237" i="2"/>
  <c r="T237" i="2"/>
  <c r="R237" i="2"/>
  <c r="P237" i="2"/>
  <c r="BK237" i="2"/>
  <c r="J237" i="2"/>
  <c r="BE237" i="2" s="1"/>
  <c r="BI234" i="2"/>
  <c r="BH234" i="2"/>
  <c r="BG234" i="2"/>
  <c r="BF234" i="2"/>
  <c r="T234" i="2"/>
  <c r="R234" i="2"/>
  <c r="P234" i="2"/>
  <c r="BK234" i="2"/>
  <c r="J234" i="2"/>
  <c r="BE234" i="2" s="1"/>
  <c r="BI231" i="2"/>
  <c r="BH231" i="2"/>
  <c r="BG231" i="2"/>
  <c r="BF231" i="2"/>
  <c r="T231" i="2"/>
  <c r="R231" i="2"/>
  <c r="P231" i="2"/>
  <c r="BK231" i="2"/>
  <c r="J231" i="2"/>
  <c r="BE231" i="2" s="1"/>
  <c r="BI227" i="2"/>
  <c r="BH227" i="2"/>
  <c r="BG227" i="2"/>
  <c r="BF227" i="2"/>
  <c r="T227" i="2"/>
  <c r="R227" i="2"/>
  <c r="P227" i="2"/>
  <c r="BK227" i="2"/>
  <c r="J227" i="2"/>
  <c r="BE227" i="2" s="1"/>
  <c r="BI223" i="2"/>
  <c r="BH223" i="2"/>
  <c r="BG223" i="2"/>
  <c r="BF223" i="2"/>
  <c r="T223" i="2"/>
  <c r="R223" i="2"/>
  <c r="P223" i="2"/>
  <c r="BK223" i="2"/>
  <c r="J223" i="2"/>
  <c r="BE223" i="2" s="1"/>
  <c r="BI221" i="2"/>
  <c r="BH221" i="2"/>
  <c r="BG221" i="2"/>
  <c r="BF221" i="2"/>
  <c r="T221" i="2"/>
  <c r="R221" i="2"/>
  <c r="P221" i="2"/>
  <c r="BK221" i="2"/>
  <c r="J221" i="2"/>
  <c r="BE221" i="2" s="1"/>
  <c r="BI218" i="2"/>
  <c r="BH218" i="2"/>
  <c r="BG218" i="2"/>
  <c r="BF218" i="2"/>
  <c r="T218" i="2"/>
  <c r="R218" i="2"/>
  <c r="P218" i="2"/>
  <c r="BK218" i="2"/>
  <c r="J218" i="2"/>
  <c r="BE218" i="2" s="1"/>
  <c r="BI216" i="2"/>
  <c r="BH216" i="2"/>
  <c r="BG216" i="2"/>
  <c r="BF216" i="2"/>
  <c r="T216" i="2"/>
  <c r="R216" i="2"/>
  <c r="P216" i="2"/>
  <c r="BK216" i="2"/>
  <c r="J216" i="2"/>
  <c r="BE216" i="2" s="1"/>
  <c r="BI215" i="2"/>
  <c r="BH215" i="2"/>
  <c r="BG215" i="2"/>
  <c r="BF215" i="2"/>
  <c r="T215" i="2"/>
  <c r="R215" i="2"/>
  <c r="P215" i="2"/>
  <c r="BK215" i="2"/>
  <c r="J215" i="2"/>
  <c r="BE215" i="2" s="1"/>
  <c r="BI212" i="2"/>
  <c r="BH212" i="2"/>
  <c r="BG212" i="2"/>
  <c r="BF212" i="2"/>
  <c r="T212" i="2"/>
  <c r="R212" i="2"/>
  <c r="P212" i="2"/>
  <c r="BK212" i="2"/>
  <c r="J212" i="2"/>
  <c r="BE212" i="2" s="1"/>
  <c r="BI210" i="2"/>
  <c r="BH210" i="2"/>
  <c r="BG210" i="2"/>
  <c r="BF210" i="2"/>
  <c r="BE210" i="2"/>
  <c r="T210" i="2"/>
  <c r="R210" i="2"/>
  <c r="P210" i="2"/>
  <c r="BK210" i="2"/>
  <c r="J210" i="2"/>
  <c r="BI209" i="2"/>
  <c r="BH209" i="2"/>
  <c r="BG209" i="2"/>
  <c r="BF209" i="2"/>
  <c r="T209" i="2"/>
  <c r="R209" i="2"/>
  <c r="P209" i="2"/>
  <c r="BK209" i="2"/>
  <c r="J209" i="2"/>
  <c r="BE209" i="2" s="1"/>
  <c r="BI206" i="2"/>
  <c r="BH206" i="2"/>
  <c r="BG206" i="2"/>
  <c r="BF206" i="2"/>
  <c r="T206" i="2"/>
  <c r="R206" i="2"/>
  <c r="P206" i="2"/>
  <c r="BK206" i="2"/>
  <c r="J206" i="2"/>
  <c r="BE206" i="2" s="1"/>
  <c r="BI204" i="2"/>
  <c r="BH204" i="2"/>
  <c r="BG204" i="2"/>
  <c r="BF204" i="2"/>
  <c r="T204" i="2"/>
  <c r="R204" i="2"/>
  <c r="P204" i="2"/>
  <c r="BK204" i="2"/>
  <c r="J204" i="2"/>
  <c r="BE204" i="2" s="1"/>
  <c r="BI202" i="2"/>
  <c r="BH202" i="2"/>
  <c r="BG202" i="2"/>
  <c r="BF202" i="2"/>
  <c r="T202" i="2"/>
  <c r="R202" i="2"/>
  <c r="P202" i="2"/>
  <c r="BK202" i="2"/>
  <c r="J202" i="2"/>
  <c r="BE202" i="2" s="1"/>
  <c r="BI199" i="2"/>
  <c r="BH199" i="2"/>
  <c r="BG199" i="2"/>
  <c r="BF199" i="2"/>
  <c r="BE199" i="2"/>
  <c r="T199" i="2"/>
  <c r="R199" i="2"/>
  <c r="P199" i="2"/>
  <c r="BK199" i="2"/>
  <c r="J199" i="2"/>
  <c r="BI194" i="2"/>
  <c r="BH194" i="2"/>
  <c r="BG194" i="2"/>
  <c r="BF194" i="2"/>
  <c r="T194" i="2"/>
  <c r="T193" i="2" s="1"/>
  <c r="R194" i="2"/>
  <c r="R193" i="2" s="1"/>
  <c r="P194" i="2"/>
  <c r="P193" i="2" s="1"/>
  <c r="BK194" i="2"/>
  <c r="J194" i="2"/>
  <c r="BE194" i="2" s="1"/>
  <c r="BI191" i="2"/>
  <c r="BH191" i="2"/>
  <c r="BG191" i="2"/>
  <c r="BF191" i="2"/>
  <c r="T191" i="2"/>
  <c r="R191" i="2"/>
  <c r="P191" i="2"/>
  <c r="BK191" i="2"/>
  <c r="J191" i="2"/>
  <c r="BE191" i="2" s="1"/>
  <c r="BI190" i="2"/>
  <c r="BH190" i="2"/>
  <c r="BG190" i="2"/>
  <c r="BF190" i="2"/>
  <c r="T190" i="2"/>
  <c r="R190" i="2"/>
  <c r="P190" i="2"/>
  <c r="BK190" i="2"/>
  <c r="J190" i="2"/>
  <c r="BE190" i="2" s="1"/>
  <c r="BI189" i="2"/>
  <c r="BH189" i="2"/>
  <c r="BG189" i="2"/>
  <c r="BF189" i="2"/>
  <c r="T189" i="2"/>
  <c r="R189" i="2"/>
  <c r="P189" i="2"/>
  <c r="BK189" i="2"/>
  <c r="J189" i="2"/>
  <c r="BE189" i="2" s="1"/>
  <c r="BI187" i="2"/>
  <c r="BH187" i="2"/>
  <c r="BG187" i="2"/>
  <c r="BF187" i="2"/>
  <c r="T187" i="2"/>
  <c r="R187" i="2"/>
  <c r="P187" i="2"/>
  <c r="BK187" i="2"/>
  <c r="J187" i="2"/>
  <c r="BE187" i="2" s="1"/>
  <c r="BI185" i="2"/>
  <c r="BH185" i="2"/>
  <c r="BG185" i="2"/>
  <c r="BF185" i="2"/>
  <c r="T185" i="2"/>
  <c r="R185" i="2"/>
  <c r="P185" i="2"/>
  <c r="BK185" i="2"/>
  <c r="J185" i="2"/>
  <c r="BE185" i="2" s="1"/>
  <c r="BI183" i="2"/>
  <c r="BH183" i="2"/>
  <c r="BG183" i="2"/>
  <c r="BF183" i="2"/>
  <c r="T183" i="2"/>
  <c r="R183" i="2"/>
  <c r="P183" i="2"/>
  <c r="BK183" i="2"/>
  <c r="J183" i="2"/>
  <c r="BE183" i="2" s="1"/>
  <c r="BI181" i="2"/>
  <c r="BH181" i="2"/>
  <c r="BG181" i="2"/>
  <c r="BF181" i="2"/>
  <c r="T181" i="2"/>
  <c r="R181" i="2"/>
  <c r="P181" i="2"/>
  <c r="BK181" i="2"/>
  <c r="J181" i="2"/>
  <c r="BE181" i="2" s="1"/>
  <c r="BI179" i="2"/>
  <c r="BH179" i="2"/>
  <c r="BG179" i="2"/>
  <c r="BF179" i="2"/>
  <c r="T179" i="2"/>
  <c r="R179" i="2"/>
  <c r="P179" i="2"/>
  <c r="BK179" i="2"/>
  <c r="J179" i="2"/>
  <c r="BE179" i="2" s="1"/>
  <c r="BI177" i="2"/>
  <c r="BH177" i="2"/>
  <c r="BG177" i="2"/>
  <c r="BF177" i="2"/>
  <c r="T177" i="2"/>
  <c r="T176" i="2" s="1"/>
  <c r="R177" i="2"/>
  <c r="R176" i="2" s="1"/>
  <c r="P177" i="2"/>
  <c r="P176" i="2" s="1"/>
  <c r="BK177" i="2"/>
  <c r="J177" i="2"/>
  <c r="BE177" i="2" s="1"/>
  <c r="BI174" i="2"/>
  <c r="BH174" i="2"/>
  <c r="BG174" i="2"/>
  <c r="BF174" i="2"/>
  <c r="BE174" i="2"/>
  <c r="T174" i="2"/>
  <c r="R174" i="2"/>
  <c r="P174" i="2"/>
  <c r="BK174" i="2"/>
  <c r="J174" i="2"/>
  <c r="BI172" i="2"/>
  <c r="BH172" i="2"/>
  <c r="BG172" i="2"/>
  <c r="BF172" i="2"/>
  <c r="T172" i="2"/>
  <c r="R172" i="2"/>
  <c r="P172" i="2"/>
  <c r="BK172" i="2"/>
  <c r="J172" i="2"/>
  <c r="BE172" i="2" s="1"/>
  <c r="BI171" i="2"/>
  <c r="BH171" i="2"/>
  <c r="BG171" i="2"/>
  <c r="BF171" i="2"/>
  <c r="T171" i="2"/>
  <c r="R171" i="2"/>
  <c r="P171" i="2"/>
  <c r="BK171" i="2"/>
  <c r="J171" i="2"/>
  <c r="BE171" i="2" s="1"/>
  <c r="BI170" i="2"/>
  <c r="BH170" i="2"/>
  <c r="BG170" i="2"/>
  <c r="BF170" i="2"/>
  <c r="BE170" i="2"/>
  <c r="T170" i="2"/>
  <c r="R170" i="2"/>
  <c r="P170" i="2"/>
  <c r="BK170" i="2"/>
  <c r="J170" i="2"/>
  <c r="BI168" i="2"/>
  <c r="BH168" i="2"/>
  <c r="BG168" i="2"/>
  <c r="BF168" i="2"/>
  <c r="BE168" i="2"/>
  <c r="T168" i="2"/>
  <c r="R168" i="2"/>
  <c r="P168" i="2"/>
  <c r="BK168" i="2"/>
  <c r="J168" i="2"/>
  <c r="BI167" i="2"/>
  <c r="BH167" i="2"/>
  <c r="BG167" i="2"/>
  <c r="BF167" i="2"/>
  <c r="T167" i="2"/>
  <c r="R167" i="2"/>
  <c r="P167" i="2"/>
  <c r="BK167" i="2"/>
  <c r="J167" i="2"/>
  <c r="BE167" i="2" s="1"/>
  <c r="BI166" i="2"/>
  <c r="BH166" i="2"/>
  <c r="BG166" i="2"/>
  <c r="BF166" i="2"/>
  <c r="T166" i="2"/>
  <c r="R166" i="2"/>
  <c r="P166" i="2"/>
  <c r="BK166" i="2"/>
  <c r="J166" i="2"/>
  <c r="BE166" i="2" s="1"/>
  <c r="BI165" i="2"/>
  <c r="BH165" i="2"/>
  <c r="BG165" i="2"/>
  <c r="BF165" i="2"/>
  <c r="T165" i="2"/>
  <c r="R165" i="2"/>
  <c r="P165" i="2"/>
  <c r="BK165" i="2"/>
  <c r="J165" i="2"/>
  <c r="BE165" i="2" s="1"/>
  <c r="BI160" i="2"/>
  <c r="BH160" i="2"/>
  <c r="BG160" i="2"/>
  <c r="BF160" i="2"/>
  <c r="T160" i="2"/>
  <c r="T159" i="2" s="1"/>
  <c r="R160" i="2"/>
  <c r="R159" i="2" s="1"/>
  <c r="P160" i="2"/>
  <c r="P159" i="2" s="1"/>
  <c r="BK160" i="2"/>
  <c r="BK159" i="2" s="1"/>
  <c r="J159" i="2" s="1"/>
  <c r="J57" i="2" s="1"/>
  <c r="J160" i="2"/>
  <c r="BE160" i="2" s="1"/>
  <c r="BI155" i="2"/>
  <c r="BH155" i="2"/>
  <c r="BG155" i="2"/>
  <c r="BF155" i="2"/>
  <c r="BE155" i="2"/>
  <c r="T155" i="2"/>
  <c r="T154" i="2" s="1"/>
  <c r="R155" i="2"/>
  <c r="R154" i="2" s="1"/>
  <c r="P155" i="2"/>
  <c r="P154" i="2" s="1"/>
  <c r="BK155" i="2"/>
  <c r="BK154" i="2" s="1"/>
  <c r="J154" i="2" s="1"/>
  <c r="J56" i="2" s="1"/>
  <c r="J155" i="2"/>
  <c r="BI153" i="2"/>
  <c r="BH153" i="2"/>
  <c r="BG153" i="2"/>
  <c r="BF153" i="2"/>
  <c r="T153" i="2"/>
  <c r="R153" i="2"/>
  <c r="P153" i="2"/>
  <c r="BK153" i="2"/>
  <c r="J153" i="2"/>
  <c r="BE153" i="2" s="1"/>
  <c r="BI149" i="2"/>
  <c r="BH149" i="2"/>
  <c r="BG149" i="2"/>
  <c r="BF149" i="2"/>
  <c r="T149" i="2"/>
  <c r="R149" i="2"/>
  <c r="P149" i="2"/>
  <c r="BK149" i="2"/>
  <c r="J149" i="2"/>
  <c r="BE149" i="2" s="1"/>
  <c r="BI145" i="2"/>
  <c r="BH145" i="2"/>
  <c r="BG145" i="2"/>
  <c r="BF145" i="2"/>
  <c r="T145" i="2"/>
  <c r="R145" i="2"/>
  <c r="P145" i="2"/>
  <c r="BK145" i="2"/>
  <c r="J145" i="2"/>
  <c r="BE145" i="2" s="1"/>
  <c r="BI144" i="2"/>
  <c r="BH144" i="2"/>
  <c r="BG144" i="2"/>
  <c r="BF144" i="2"/>
  <c r="T144" i="2"/>
  <c r="R144" i="2"/>
  <c r="P144" i="2"/>
  <c r="BK144" i="2"/>
  <c r="J144" i="2"/>
  <c r="BE144" i="2" s="1"/>
  <c r="BI143" i="2"/>
  <c r="BH143" i="2"/>
  <c r="BG143" i="2"/>
  <c r="BF143" i="2"/>
  <c r="T143" i="2"/>
  <c r="R143" i="2"/>
  <c r="P143" i="2"/>
  <c r="BK143" i="2"/>
  <c r="J143" i="2"/>
  <c r="BE143" i="2" s="1"/>
  <c r="BI139" i="2"/>
  <c r="BH139" i="2"/>
  <c r="BG139" i="2"/>
  <c r="BF139" i="2"/>
  <c r="T139" i="2"/>
  <c r="R139" i="2"/>
  <c r="P139" i="2"/>
  <c r="BK139" i="2"/>
  <c r="J139" i="2"/>
  <c r="BE139" i="2" s="1"/>
  <c r="BI135" i="2"/>
  <c r="BH135" i="2"/>
  <c r="BG135" i="2"/>
  <c r="BF135" i="2"/>
  <c r="T135" i="2"/>
  <c r="T134" i="2" s="1"/>
  <c r="R135" i="2"/>
  <c r="R134" i="2" s="1"/>
  <c r="P135" i="2"/>
  <c r="P134" i="2" s="1"/>
  <c r="BK135" i="2"/>
  <c r="J135" i="2"/>
  <c r="BE135" i="2" s="1"/>
  <c r="BI132" i="2"/>
  <c r="BH132" i="2"/>
  <c r="BG132" i="2"/>
  <c r="BF132" i="2"/>
  <c r="T132" i="2"/>
  <c r="R132" i="2"/>
  <c r="P132" i="2"/>
  <c r="BK132" i="2"/>
  <c r="J132" i="2"/>
  <c r="BE132" i="2" s="1"/>
  <c r="BI128" i="2"/>
  <c r="BH128" i="2"/>
  <c r="BG128" i="2"/>
  <c r="BF128" i="2"/>
  <c r="BE128" i="2"/>
  <c r="T128" i="2"/>
  <c r="R128" i="2"/>
  <c r="P128" i="2"/>
  <c r="BK128" i="2"/>
  <c r="J128" i="2"/>
  <c r="BI126" i="2"/>
  <c r="BH126" i="2"/>
  <c r="BG126" i="2"/>
  <c r="BF126" i="2"/>
  <c r="BE126" i="2"/>
  <c r="T126" i="2"/>
  <c r="R126" i="2"/>
  <c r="P126" i="2"/>
  <c r="BK126" i="2"/>
  <c r="J126" i="2"/>
  <c r="BI123" i="2"/>
  <c r="BH123" i="2"/>
  <c r="BG123" i="2"/>
  <c r="BF123" i="2"/>
  <c r="BE123" i="2"/>
  <c r="T123" i="2"/>
  <c r="R123" i="2"/>
  <c r="P123" i="2"/>
  <c r="BK123" i="2"/>
  <c r="J123" i="2"/>
  <c r="BI121" i="2"/>
  <c r="BH121" i="2"/>
  <c r="BG121" i="2"/>
  <c r="BF121" i="2"/>
  <c r="BE121" i="2"/>
  <c r="T121" i="2"/>
  <c r="R121" i="2"/>
  <c r="P121" i="2"/>
  <c r="BK121" i="2"/>
  <c r="J121" i="2"/>
  <c r="BI119" i="2"/>
  <c r="BH119" i="2"/>
  <c r="BG119" i="2"/>
  <c r="BF119" i="2"/>
  <c r="T119" i="2"/>
  <c r="R119" i="2"/>
  <c r="P119" i="2"/>
  <c r="BK119" i="2"/>
  <c r="J119" i="2"/>
  <c r="BE119" i="2" s="1"/>
  <c r="BI115" i="2"/>
  <c r="BH115" i="2"/>
  <c r="BG115" i="2"/>
  <c r="BF115" i="2"/>
  <c r="BE115" i="2"/>
  <c r="T115" i="2"/>
  <c r="R115" i="2"/>
  <c r="P115" i="2"/>
  <c r="BK115" i="2"/>
  <c r="J115" i="2"/>
  <c r="BI113" i="2"/>
  <c r="BH113" i="2"/>
  <c r="BG113" i="2"/>
  <c r="BF113" i="2"/>
  <c r="T113" i="2"/>
  <c r="R113" i="2"/>
  <c r="P113" i="2"/>
  <c r="BK113" i="2"/>
  <c r="J113" i="2"/>
  <c r="BE113" i="2" s="1"/>
  <c r="BI111" i="2"/>
  <c r="BH111" i="2"/>
  <c r="BG111" i="2"/>
  <c r="BF111" i="2"/>
  <c r="BE111" i="2"/>
  <c r="T111" i="2"/>
  <c r="R111" i="2"/>
  <c r="P111" i="2"/>
  <c r="BK111" i="2"/>
  <c r="J111" i="2"/>
  <c r="BI109" i="2"/>
  <c r="BH109" i="2"/>
  <c r="BG109" i="2"/>
  <c r="BF109" i="2"/>
  <c r="T109" i="2"/>
  <c r="R109" i="2"/>
  <c r="P109" i="2"/>
  <c r="BK109" i="2"/>
  <c r="J109" i="2"/>
  <c r="BE109" i="2" s="1"/>
  <c r="BI107" i="2"/>
  <c r="BH107" i="2"/>
  <c r="BG107" i="2"/>
  <c r="BF107" i="2"/>
  <c r="BE107" i="2"/>
  <c r="T107" i="2"/>
  <c r="R107" i="2"/>
  <c r="P107" i="2"/>
  <c r="BK107" i="2"/>
  <c r="J107" i="2"/>
  <c r="BI105" i="2"/>
  <c r="BH105" i="2"/>
  <c r="BG105" i="2"/>
  <c r="BF105" i="2"/>
  <c r="T105" i="2"/>
  <c r="R105" i="2"/>
  <c r="P105" i="2"/>
  <c r="BK105" i="2"/>
  <c r="J105" i="2"/>
  <c r="BE105" i="2" s="1"/>
  <c r="BI103" i="2"/>
  <c r="BH103" i="2"/>
  <c r="BG103" i="2"/>
  <c r="BF103" i="2"/>
  <c r="BE103" i="2"/>
  <c r="T103" i="2"/>
  <c r="R103" i="2"/>
  <c r="P103" i="2"/>
  <c r="BK103" i="2"/>
  <c r="J103" i="2"/>
  <c r="BI101" i="2"/>
  <c r="BH101" i="2"/>
  <c r="BG101" i="2"/>
  <c r="BF101" i="2"/>
  <c r="T101" i="2"/>
  <c r="R101" i="2"/>
  <c r="P101" i="2"/>
  <c r="BK101" i="2"/>
  <c r="J101" i="2"/>
  <c r="BE101" i="2" s="1"/>
  <c r="BI99" i="2"/>
  <c r="BH99" i="2"/>
  <c r="BG99" i="2"/>
  <c r="BF99" i="2"/>
  <c r="BE99" i="2"/>
  <c r="T99" i="2"/>
  <c r="R99" i="2"/>
  <c r="P99" i="2"/>
  <c r="BK99" i="2"/>
  <c r="J99" i="2"/>
  <c r="BI97" i="2"/>
  <c r="BH97" i="2"/>
  <c r="BG97" i="2"/>
  <c r="BF97" i="2"/>
  <c r="T97" i="2"/>
  <c r="T96" i="2" s="1"/>
  <c r="R97" i="2"/>
  <c r="R96" i="2" s="1"/>
  <c r="P97" i="2"/>
  <c r="P96" i="2" s="1"/>
  <c r="BK97" i="2"/>
  <c r="J97" i="2"/>
  <c r="BE97" i="2" s="1"/>
  <c r="F88" i="2"/>
  <c r="E86" i="2"/>
  <c r="F45" i="2"/>
  <c r="E43" i="2"/>
  <c r="J19" i="2"/>
  <c r="E19" i="2"/>
  <c r="J90" i="2" s="1"/>
  <c r="J18" i="2"/>
  <c r="J16" i="2"/>
  <c r="E16" i="2"/>
  <c r="F48" i="2" s="1"/>
  <c r="J15" i="2"/>
  <c r="J13" i="2"/>
  <c r="E13" i="2"/>
  <c r="F90" i="2" s="1"/>
  <c r="J12" i="2"/>
  <c r="J10" i="2"/>
  <c r="AS51" i="1"/>
  <c r="L47" i="1"/>
  <c r="AM46" i="1"/>
  <c r="L46" i="1"/>
  <c r="AM44" i="1"/>
  <c r="L44" i="1"/>
  <c r="L42" i="1"/>
  <c r="L41" i="1"/>
  <c r="BK96" i="2" l="1"/>
  <c r="J96" i="2" s="1"/>
  <c r="J54" i="2" s="1"/>
  <c r="BK134" i="2"/>
  <c r="J134" i="2" s="1"/>
  <c r="J55" i="2" s="1"/>
  <c r="BK176" i="2"/>
  <c r="J176" i="2" s="1"/>
  <c r="J59" i="2" s="1"/>
  <c r="BK193" i="2"/>
  <c r="J193" i="2" s="1"/>
  <c r="J60" i="2" s="1"/>
  <c r="BK265" i="2"/>
  <c r="J265" i="2" s="1"/>
  <c r="J61" i="2" s="1"/>
  <c r="BK281" i="2"/>
  <c r="J281" i="2" s="1"/>
  <c r="J65" i="2" s="1"/>
  <c r="BK290" i="2"/>
  <c r="J290" i="2" s="1"/>
  <c r="J66" i="2" s="1"/>
  <c r="BK301" i="2"/>
  <c r="J301" i="2" s="1"/>
  <c r="J67" i="2" s="1"/>
  <c r="BK313" i="2"/>
  <c r="J313" i="2" s="1"/>
  <c r="J68" i="2" s="1"/>
  <c r="BK336" i="2"/>
  <c r="J336" i="2" s="1"/>
  <c r="J69" i="2" s="1"/>
  <c r="BK351" i="2"/>
  <c r="J351" i="2" s="1"/>
  <c r="J71" i="2" s="1"/>
  <c r="BK374" i="2"/>
  <c r="BK370" i="2"/>
  <c r="J370" i="2" s="1"/>
  <c r="J73" i="2" s="1"/>
  <c r="P370" i="2"/>
  <c r="BK363" i="2"/>
  <c r="J363" i="2" s="1"/>
  <c r="J72" i="2" s="1"/>
  <c r="P363" i="2"/>
  <c r="T278" i="2"/>
  <c r="R363" i="2"/>
  <c r="P164" i="2"/>
  <c r="J29" i="2"/>
  <c r="AW52" i="1" s="1"/>
  <c r="R164" i="2"/>
  <c r="R95" i="2" s="1"/>
  <c r="BK164" i="2"/>
  <c r="J164" i="2" s="1"/>
  <c r="J58" i="2" s="1"/>
  <c r="P95" i="2"/>
  <c r="T164" i="2"/>
  <c r="T95" i="2" s="1"/>
  <c r="F31" i="2"/>
  <c r="BC52" i="1" s="1"/>
  <c r="BC51" i="1" s="1"/>
  <c r="AY51" i="1" s="1"/>
  <c r="BK347" i="2"/>
  <c r="J347" i="2" s="1"/>
  <c r="J70" i="2" s="1"/>
  <c r="F30" i="2"/>
  <c r="BB52" i="1" s="1"/>
  <c r="BB51" i="1" s="1"/>
  <c r="W28" i="1" s="1"/>
  <c r="F32" i="2"/>
  <c r="BD52" i="1" s="1"/>
  <c r="BD51" i="1" s="1"/>
  <c r="W30" i="1" s="1"/>
  <c r="J279" i="2"/>
  <c r="J64" i="2" s="1"/>
  <c r="J374" i="2"/>
  <c r="J75" i="2" s="1"/>
  <c r="BK373" i="2"/>
  <c r="J373" i="2" s="1"/>
  <c r="J74" i="2" s="1"/>
  <c r="J45" i="2"/>
  <c r="J88" i="2"/>
  <c r="R278" i="2"/>
  <c r="F28" i="2"/>
  <c r="AZ52" i="1" s="1"/>
  <c r="AZ51" i="1" s="1"/>
  <c r="R373" i="2"/>
  <c r="F91" i="2"/>
  <c r="J28" i="2"/>
  <c r="AV52" i="1" s="1"/>
  <c r="F47" i="2"/>
  <c r="J47" i="2"/>
  <c r="F29" i="2"/>
  <c r="BA52" i="1" s="1"/>
  <c r="BA51" i="1" s="1"/>
  <c r="P278" i="2" l="1"/>
  <c r="P94" i="2" s="1"/>
  <c r="AU52" i="1" s="1"/>
  <c r="AU51" i="1" s="1"/>
  <c r="T94" i="2"/>
  <c r="W29" i="1"/>
  <c r="AT52" i="1"/>
  <c r="BK95" i="2"/>
  <c r="J95" i="2" s="1"/>
  <c r="J53" i="2" s="1"/>
  <c r="BK278" i="2"/>
  <c r="J278" i="2" s="1"/>
  <c r="J63" i="2" s="1"/>
  <c r="AX51" i="1"/>
  <c r="W27" i="1"/>
  <c r="AW51" i="1"/>
  <c r="AK27" i="1" s="1"/>
  <c r="R94" i="2"/>
  <c r="AV51" i="1"/>
  <c r="W26" i="1"/>
  <c r="BK94" i="2" l="1"/>
  <c r="J94" i="2" s="1"/>
  <c r="J52" i="2" s="1"/>
  <c r="AK26" i="1"/>
  <c r="AT51" i="1"/>
  <c r="J25" i="2" l="1"/>
  <c r="AG52" i="1" s="1"/>
  <c r="J34" i="2" l="1"/>
  <c r="AG51" i="1"/>
  <c r="AN52" i="1"/>
  <c r="AK23" i="1" l="1"/>
  <c r="AK32" i="1" s="1"/>
  <c r="AN51" i="1"/>
</calcChain>
</file>

<file path=xl/sharedStrings.xml><?xml version="1.0" encoding="utf-8"?>
<sst xmlns="http://schemas.openxmlformats.org/spreadsheetml/2006/main" count="3647" uniqueCount="985">
  <si>
    <t>Export VZ</t>
  </si>
  <si>
    <t>List obsahuje:</t>
  </si>
  <si>
    <t>1) Rekapitulace stavby</t>
  </si>
  <si>
    <t>2) Rekapitulace objektů stavby a soupisů prací</t>
  </si>
  <si>
    <t>3.0</t>
  </si>
  <si>
    <t/>
  </si>
  <si>
    <t>False</t>
  </si>
  <si>
    <t>{80186058-43f6-46f4-bcf5-24ba2942f111}</t>
  </si>
  <si>
    <t>&gt;&gt;  skryté sloupce  &lt;&lt;</t>
  </si>
  <si>
    <t>0,01</t>
  </si>
  <si>
    <t>21</t>
  </si>
  <si>
    <t>15</t>
  </si>
  <si>
    <t>REKAPITULACE ZAKÁZKY</t>
  </si>
  <si>
    <t>v ---  níže se nacházejí doplnkové a pomocné údaje k sestavám  --- v</t>
  </si>
  <si>
    <t>0,001</t>
  </si>
  <si>
    <t>Kód:</t>
  </si>
  <si>
    <t>17082</t>
  </si>
  <si>
    <t>Zakázka:</t>
  </si>
  <si>
    <t>Oprava kaple Panny Marie Pomocné, Kostomlaty pod Milešovkou</t>
  </si>
  <si>
    <t>KSO:</t>
  </si>
  <si>
    <t>CC-CZ:</t>
  </si>
  <si>
    <t>Místo:</t>
  </si>
  <si>
    <t>Kostomlaty pod Milešovkou</t>
  </si>
  <si>
    <t>Datum:</t>
  </si>
  <si>
    <t>04.12.2017</t>
  </si>
  <si>
    <t>Zadavatel:</t>
  </si>
  <si>
    <t>IČ:</t>
  </si>
  <si>
    <t xml:space="preserve"> </t>
  </si>
  <si>
    <t>DIČ:</t>
  </si>
  <si>
    <t>Uchazeč:</t>
  </si>
  <si>
    <t>Projektant:</t>
  </si>
  <si>
    <t>True</t>
  </si>
  <si>
    <t>Poznámka:</t>
  </si>
  <si>
    <t>Cena bez DPH</t>
  </si>
  <si>
    <t>Sazba daně</t>
  </si>
  <si>
    <t>Základ daně</t>
  </si>
  <si>
    <t>Výše daně</t>
  </si>
  <si>
    <t>DPH</t>
  </si>
  <si>
    <t>základní</t>
  </si>
  <si>
    <t>snížená</t>
  </si>
  <si>
    <t>zákl. přenesená</t>
  </si>
  <si>
    <t>sníž. přenesená</t>
  </si>
  <si>
    <t>nulová</t>
  </si>
  <si>
    <t>Cena s DPH</t>
  </si>
  <si>
    <t>v</t>
  </si>
  <si>
    <t>CZK</t>
  </si>
  <si>
    <t>REKAPITULACE OBJEKTŮ ZAKÁZKY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</si>
  <si>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</si>
  <si>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</si>
  <si>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</si>
  <si>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</si>
  <si>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</si>
  <si>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</si>
  <si>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</si>
  <si>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</si>
  <si>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</si>
  <si>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</si>
  <si>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</si>
  <si>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</si>
  <si>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</si>
  <si>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</si>
  <si>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</si>
  <si>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</si>
  <si>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</si>
  <si>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</si>
  <si>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zakázky celkem</t>
  </si>
  <si>
    <t>D</t>
  </si>
  <si>
    <t>0</t>
  </si>
  <si>
    <t>IMPORT</t>
  </si>
  <si>
    <t>{00000000-0000-0000-0000-000000000000}</t>
  </si>
  <si>
    <t>/</t>
  </si>
  <si>
    <t>STA</t>
  </si>
  <si>
    <t>1</t>
  </si>
  <si>
    <t>###NOINSERT###</t>
  </si>
  <si>
    <t>1) Krycí list soupisu</t>
  </si>
  <si>
    <t>2) Rekapitulace</t>
  </si>
  <si>
    <t>3) Soupis prací</t>
  </si>
  <si>
    <t>Zpět na list:</t>
  </si>
  <si>
    <t>Rekapitulace zakázky</t>
  </si>
  <si>
    <t>2</t>
  </si>
  <si>
    <t>KRYCÍ LIST SOUPISU</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</si>
  <si>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</si>
  <si>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</si>
  <si>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</si>
  <si>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</si>
  <si>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</si>
  <si>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</si>
  <si>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</si>
  <si>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</si>
  <si>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</si>
  <si>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4 - Vodorovné konstrukce</t>
  </si>
  <si>
    <t xml:space="preserve">    6 - Úpravy povrchů, podlahy a osazování výplní</t>
  </si>
  <si>
    <t xml:space="preserve">    8 - Trubní vedení</t>
  </si>
  <si>
    <t xml:space="preserve">    9 - Ostatní konstrukce a práce, bourání</t>
  </si>
  <si>
    <t xml:space="preserve">    997 - Přesun sutě</t>
  </si>
  <si>
    <t xml:space="preserve">    998 - Přesun hmot</t>
  </si>
  <si>
    <t>PSV - Práce a dodávky PSV</t>
  </si>
  <si>
    <t xml:space="preserve">    712 - Povlakové krytiny</t>
  </si>
  <si>
    <t xml:space="preserve">    713 - Izolace tepelné</t>
  </si>
  <si>
    <t xml:space="preserve">    721 - Zdravotechnika - vnitřní kanalizace</t>
  </si>
  <si>
    <t xml:space="preserve">    762 - Konstrukce tesařské</t>
  </si>
  <si>
    <t xml:space="preserve">    764 - Konstrukce klempířské</t>
  </si>
  <si>
    <t xml:space="preserve">    765 - Krytina skládaná</t>
  </si>
  <si>
    <t xml:space="preserve">    766 - Konstrukce truhlářské</t>
  </si>
  <si>
    <t xml:space="preserve">    771 - Podlahy z dlaždic</t>
  </si>
  <si>
    <t xml:space="preserve">    783 - Dokončovací práce - nátěry</t>
  </si>
  <si>
    <t xml:space="preserve">    784 - Dokončovací práce - malby a tapety</t>
  </si>
  <si>
    <t>VRN - Vedlejší rozpočtové náklady</t>
  </si>
  <si>
    <t xml:space="preserve">    VRN1 - Průzkumné, geodetické a projektové práce</t>
  </si>
  <si>
    <t xml:space="preserve">    VRN3 - Zařízení staveniště</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</si>
  <si>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</si>
  <si>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</si>
  <si>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</si>
  <si>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</si>
  <si>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</si>
  <si>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</si>
  <si>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</si>
  <si>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</si>
  <si>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</si>
  <si>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</si>
  <si>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</si>
  <si>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</si>
  <si>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</si>
  <si>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</si>
  <si>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</si>
  <si>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</si>
  <si>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</si>
  <si>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</si>
  <si>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</si>
  <si>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115101201</t>
  </si>
  <si>
    <t>Čerpání vody na dopravní výšku do 10 m s uvažovaným průměrným přítokem do 500 l/min</t>
  </si>
  <si>
    <t>hod</t>
  </si>
  <si>
    <t>CS ÚRS 2017 01</t>
  </si>
  <si>
    <t>4</t>
  </si>
  <si>
    <t>-1077592881</t>
  </si>
  <si>
    <t>PSC</t>
  </si>
  <si>
    <t xml:space="preserve">Poznámka k souboru cen:_x000D_
1. Ceny jsou určeny pro čerpání ve dne, v noci, v pracovní dny i ve dnech pracovního klidu 2. Ceny nelze použít pro čerpání vody při snižování hladiny podzemní vody soustavou čerpacích jehel; toto snižování hladiny vody se oceňuje cenami souborů cen: a) 115 20-12 Čerpací jehla, b) 115 20-13 Montáž a demontáž zařízení čerpací a odsávací stanice, c) 115 20-14 Montáž, opotřebení a demontáž sběrného potrubí, d) 115 20-15 Montáž a demontáž odpadního potrubí, e) 115 20-16 Odsávání a čerpání vody sběrným potrubím. 3. V cenách jsou započteny i náklady na odpadní potrubí v délce do 20 m, na lešení pod čerpadla a pod odpadní potrubí. Pro převedení vody na vzdálenost větší než 20 m se použijí položky souboru cen 115 00-11 Převedení vody potrubím tohoto katalogu. 4. V cenách nejsou započteny náklady na zřízení čerpacích jímek nebo projektovaných studní: a) kopaných; tyto se oceňují příslušnými cenami části A 02 Zemní práce pro objekty oborů 821 až 828, b) vrtaných; tyto se oceňují příslušnými cenami katalogu 800-2 Zvláštní zakládání objektů. 5. Doba, po kterou nejsou čerpadla v činnosti, se neoceňuje. Výjimkou je přerušení čerpání vody na dobu do 15 minut jednotlivě; toto přerušení se od doby čerpání neodečítá. 6. Dopravní výškou vody se rozumí svislá vzdálenost mezi hladinou vody v jímce sníženou čerpáním a vodorovnou rovinou proloženou osou nejvyššího bodu výtlačného potrubí. 7. Množství jednotek se určuje v hodinách doby, po kterou je jednotlivé čerpadlo, popř. celý soubor čerpadel v činnosti. 8. Počet měrných jednotek se určí samostatně za každé čerpací místo (jámu, studnu, šachtu) </t>
  </si>
  <si>
    <t>130901121</t>
  </si>
  <si>
    <t>Bourání konstrukcí v hloubených vykopávkách - ručně z betonu prostého neprokládaného</t>
  </si>
  <si>
    <t>m3</t>
  </si>
  <si>
    <t>-1904513152</t>
  </si>
  <si>
    <t xml:space="preserve">Poznámka k souboru cen:_x000D_
1. Ceny jsou určeny pouze pro bourání konstrukcí ze zdiva nebo z betonu ve výkopišti při provádění zemních prací, jsou-li zdivo nebo beton obklopeny horninou nebo sypaninou tak, že k nim bez vykopávky není přístup. 2. Ceny lze použít i pro bourání konstrukcí při vykopávkách zářezů. 3. Ceny nelze použít pro bourání konstrukcí a) na suchu ze zdiva nebo z betonu jako samostatnou stavební práci, i když jsou bourané konstrukce pod úrovní terénu, jako např. zdi, stropy a klenby v suterénu, b) pod vodou - ze zdiva nebo z betonu prostého, zakazuje-li projekt použití trhavin, - z betonu železového nebo předpjatého a ocelových konstrukcí. 4. Svislé, příp. vodorovné přemístění materiálu z rozbouraných konstrukcí ve výkopišti se oceňuje jako přemístění výkopku z hornin 5 až 7 cenami souboru cen 161 10-11 Svislé přemístění výkopku, příp. 162 . 0-1 . Vodorovné přemístění výkopku se složením, ale bez naložení a rozprostření. 5. Bourání konstrukce ze zdiva nebo z betonu prostého pod vodou se oceňuje cenou 127 40-1112 Vykopávka pod vodou v hornině tř. 5 s použitím trhavin. 6. V cenách jsou započteny i náklady na přemístění suti na hromady na vzdálenost do 20 m nebo naložení na dopravní prostředek. 7. Objem vybouraného materiálu pro přemístění se rovná objemu konstrukcí před rozbouráním. </t>
  </si>
  <si>
    <t>3</t>
  </si>
  <si>
    <t>132201101</t>
  </si>
  <si>
    <t>Hloubení zapažených i nezapažených rýh šířky do 600 mm s urovnáním dna do předepsaného profilu a spádu v hornině tř. 3 do 100 m3</t>
  </si>
  <si>
    <t>637204663</t>
  </si>
  <si>
    <t xml:space="preserve">Poznámka k souboru cen:_x000D_
1. V cenách jsou započteny i náklady na přehození výkopku na přilehlém terénu na vzdálenost do 3 m od podélné osy rýhy nebo naložení na dopravní prostředek. 2. Ceny jsou určeny pro rýhy: a) šířky přes 200 do 300 mm a hloubky do 750 mm, b) šířky přes 300 do 400 mm a hloubky do 1 000 mm, c) šířky přes 400 do 500 mm a hloubky do 1 250 mm, d) šířky přes 500 do 600 mm a hloubky do 1 500 mm. 3. Náklady na svislé přemístění výkopku nad 1 m hloubky se určí dle ustanovení článku č. 3161 všeobecných podmínek katalogu. </t>
  </si>
  <si>
    <t>132201109</t>
  </si>
  <si>
    <t>Hloubení zapažených i nezapažených rýh šířky do 600 mm s urovnáním dna do předepsaného profilu a spádu v hornině tř. 3 Příplatek k cenám za lepivost horniny tř. 3</t>
  </si>
  <si>
    <t>772936149</t>
  </si>
  <si>
    <t>5</t>
  </si>
  <si>
    <t>132212102</t>
  </si>
  <si>
    <t>Hloubení zapažených i nezapažených rýh šířky do 600 mm ručním nebo pneumatickým nářadím s urovnáním dna do předepsaného profilu a spádu v horninách tř. 3 nesoudržných</t>
  </si>
  <si>
    <t>2118116025</t>
  </si>
  <si>
    <t xml:space="preserve">Poznámka k souboru cen:_x000D_
1. V cenách jsou započteny i náklady na přehození výkopku na přilehlém terénu na vzdálenost do 3 m od podélné osy rýhy nebo naložení výkopku na dopravní prostředek. 2. V cenách 12-2101 až 41-2102 jsou započteny i náklady na i svislý přesun horniny po házečkách do 2 metrů. </t>
  </si>
  <si>
    <t>6</t>
  </si>
  <si>
    <t>132212109</t>
  </si>
  <si>
    <t>Hloubení zapažených i nezapažených rýh šířky do 600 mm ručním nebo pneumatickým nářadím s urovnáním dna do předepsaného profilu a spádu v horninách tř. 3 Příplatek k cenám za lepivost horniny tř. 3</t>
  </si>
  <si>
    <t>751278599</t>
  </si>
  <si>
    <t>7</t>
  </si>
  <si>
    <t>139711101</t>
  </si>
  <si>
    <t>Vykopávka v uzavřených prostorách s naložením výkopku na dopravní prostředek v hornině tř. 1 až 4</t>
  </si>
  <si>
    <t>-649121876</t>
  </si>
  <si>
    <t xml:space="preserve">Poznámka k souboru cen:_x000D_
1. V cenách nejsou započteny náklady na podchycení stavebních konstrukcí a případné odvětrávání pracovního prostoru. </t>
  </si>
  <si>
    <t>8</t>
  </si>
  <si>
    <t>161101101</t>
  </si>
  <si>
    <t>Svislé přemístění výkopku bez naložení do dopravní nádoby avšak s vyprázdněním dopravní nádoby na hromadu nebo do dopravního prostředku z horniny tř. 1 až 4, při hloubce výkopu přes 1 do 2,5 m</t>
  </si>
  <si>
    <t>-1627563279</t>
  </si>
  <si>
    <t xml:space="preserve">Poznámka k souboru cen:_x000D_
1. Ceny -1151 až -1158 lze použít i pro svislé přemístění materiálu a stavební suti z konstrukcí ze zdiva cihelného nebo kamenného, z betonu prostého, prokládaného, železového i předpjatého, pokud tyto konstrukce byly vybourány ve výkopišti. 2. Ceny pro hloubku přes 1 do 2,5 m, přes 2,5 m do 4 m atd. jsou určeny pro svislé přemístění výkopku od 0 do 2,5 m, od 0 do 4 m atd. 3. Množství materiálu i stavební suti z rozbouraných konstrukcí pro přemístění se rovná objemu konstrukcí před rozbouráním. </t>
  </si>
  <si>
    <t>9</t>
  </si>
  <si>
    <t>162701105</t>
  </si>
  <si>
    <t>Vodorovné přemístění výkopku nebo sypaniny po suchu na obvyklém dopravním prostředku, bez naložení výkopku, avšak se složením bez rozhrnutí z horniny tř. 1 až 4 na vzdálenost přes 9 000 do 10 000 m</t>
  </si>
  <si>
    <t>-1207586164</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</si>
  <si>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</si>
  <si>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10</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</si>
  <si>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</si>
  <si>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</si>
  <si>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425547986</t>
  </si>
  <si>
    <t>VV</t>
  </si>
  <si>
    <t>9,72*5,00</t>
  </si>
  <si>
    <t>Součet</t>
  </si>
  <si>
    <t>11</t>
  </si>
  <si>
    <t>167101101</t>
  </si>
  <si>
    <t>Nakládání, skládání a překládání neulehlého výkopku nebo sypaniny nakládání, množství do 100 m3, z hornin tř. 1 až 4</t>
  </si>
  <si>
    <t>1009288564</t>
  </si>
  <si>
    <t xml:space="preserve">Poznámka k souboru cen:_x000D_
1. Ceny -1101, -1151, -1102, -1152, -1103, -1153, jsou určeny pro nakládání, skládání a překládání na obvyklý nebo z obvyklého dopravního prostředku. Pro nakládání z lodi nebo na loď jsou určeny ceny -1105 a -1155. 2. Ceny -1105 a -1155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3. Množství měrných jednotek se určí v rostlém stavu horniny. </t>
  </si>
  <si>
    <t>12</t>
  </si>
  <si>
    <t>171201201</t>
  </si>
  <si>
    <t>Uložení sypaniny na skládky</t>
  </si>
  <si>
    <t>767699042</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</si>
  <si>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</si>
  <si>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13</t>
  </si>
  <si>
    <t>171201211</t>
  </si>
  <si>
    <t>Uložení sypaniny poplatek za uložení sypaniny na skládce (skládkovné)</t>
  </si>
  <si>
    <t>t</t>
  </si>
  <si>
    <t>1998006957</t>
  </si>
  <si>
    <t>9,72*1,8 'Přepočtené koeficientem množství</t>
  </si>
  <si>
    <t>14</t>
  </si>
  <si>
    <t>174101101</t>
  </si>
  <si>
    <t>Zásyp sypaninou z jakékoliv horniny s uložením výkopku ve vrstvách se zhutněním jam, šachet, rýh nebo kolem objektů v těchto vykopávkách</t>
  </si>
  <si>
    <t>-2130237814</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</si>
  <si>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</si>
  <si>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175111101</t>
  </si>
  <si>
    <t>Obsypání potrubí ručně sypaninou z vhodných hornin tř. 1 až 4 nebo materiálem připraveným podél výkopu ve vzdálenosti do 3 m od jeho kraje, pro jakoukoliv hloubku výkopu a míru zhutnění bez prohození sypaniny</t>
  </si>
  <si>
    <t>-1507890363</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</si>
  <si>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Míru zhutnění předepisuje projekt. 3. V cenách nejsou zahrnuty náklady na nakupovanou sypaninu. Tato se oceňuje ve specifikaci. </t>
  </si>
  <si>
    <t>16,00*0,60*0,425</t>
  </si>
  <si>
    <t>16</t>
  </si>
  <si>
    <t>M</t>
  </si>
  <si>
    <t>583312000</t>
  </si>
  <si>
    <t>štěrkopísek netříděný zásypový materiál</t>
  </si>
  <si>
    <t>-1648195702</t>
  </si>
  <si>
    <t>4,08*2 'Přepočtené koeficientem množství</t>
  </si>
  <si>
    <t>Zakládání</t>
  </si>
  <si>
    <t>17</t>
  </si>
  <si>
    <t>211561111</t>
  </si>
  <si>
    <t>Výplň kamenivem do rýh odvodňovacích žeber nebo trativodů bez zhutnění, s úpravou povrchu výplně kamenivem hrubým drceným frakce 4 až 16 mm</t>
  </si>
  <si>
    <t>1328282276</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</si>
  <si>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</si>
  <si>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26,00*0,60*0,30</t>
  </si>
  <si>
    <t>18</t>
  </si>
  <si>
    <t>211971110</t>
  </si>
  <si>
    <t>Zřízení opláštění výplně z geotextilie odvodňovacích žeber nebo trativodů v rýze nebo zářezu se stěnami šikmými o sklonu do 1:2</t>
  </si>
  <si>
    <t>m2</t>
  </si>
  <si>
    <t>1579813355</t>
  </si>
  <si>
    <t xml:space="preserve">Poznámka k souboru cen:_x000D_
1. Ceny jsou určeny: a) pro jakékoliv druhy a rozměry geotextilií, b) i pro zřízení svislého drénu z jedné nebo více vrstev geotextilie přiložených na stěnu rýhy nebo zářezu, c) pro způsob spojování geotextilií přesahy. 2. Ceny nelze použít: a) pro zřízení opláštění výplně v zapažených rýhách; toto opláštění se oceňuje individuálně, b) pro knotové drény (geodrény); tyto drény se oceňují cenami souboru cen 211 97-21 Vpichování svislých konsolidačních prefabrikovaných drénů, c) pro zřízení vrstev z geotextilií; toto zřízení vrstev z geotextilií se ocení cenami souboru cen 213 14 Zřízení vrstvy z geotextilie. 3. V cenách jsou započteny i náklady na zřízení předepsaných přesahů a na potřebné zatěžování nebo připevňování geotextilie ke stěnám výkopu při provádění. 4. V cenách nejsou započteny náklady na dodání geotextilie; toto dodání se oceňuje ve specifikaci. Ztratné lze dohodnout ve výši 2 %. 5. Množství měrných jednotek: a) se určuje v m2 rozvinuté plochy opláštění bez jakýchkoliv přesahů. Při opláštění z více vrstev geotextilií se pro určení množství měrných jednotek oceňuje každá vrstva samostatně, b) pro dodání geotextilie oceňované ve specifikaci se určí v m2 geotextilie včetně přesahů a prořezů stanovených projektovou dokumentací. </t>
  </si>
  <si>
    <t>(1,00+0,60+1,00+0,60)*26,00</t>
  </si>
  <si>
    <t>19</t>
  </si>
  <si>
    <t>693111410</t>
  </si>
  <si>
    <t>geotextilie netkaná PP 150 g/m2 do š 8,8 m</t>
  </si>
  <si>
    <t>-1938329904</t>
  </si>
  <si>
    <t>20</t>
  </si>
  <si>
    <t>212752212</t>
  </si>
  <si>
    <t>Trativody z drenážních trubek se zřízením štěrkopískového lože pod trubky a s jejich obsypem v průměrném celkovém množství do 0,15 m3/m v otevřeném výkopu z trubek plastových flexibilních D přes 65 do 100 mm</t>
  </si>
  <si>
    <t>m</t>
  </si>
  <si>
    <t>906102257</t>
  </si>
  <si>
    <t>275313711</t>
  </si>
  <si>
    <t>Základy z betonu prostého patky a bloky z betonu kamenem neprokládaného tř. C 20/25</t>
  </si>
  <si>
    <t>-104858143</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</si>
  <si>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</si>
  <si>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1,25*2,00*0,90*2,00</t>
  </si>
  <si>
    <t>22</t>
  </si>
  <si>
    <t>275351215</t>
  </si>
  <si>
    <t>Bednění základových stěn patek svislé nebo šikmé (odkloněné), půdorysně přímé nebo zalomené ve volných nebo zapažených jámách, rýhách, šachtách, včetně případných vzpěr zřízení</t>
  </si>
  <si>
    <t>959100016</t>
  </si>
  <si>
    <t>1,25*0,90*4,00</t>
  </si>
  <si>
    <t>1,25*2,00*2,00</t>
  </si>
  <si>
    <t>23</t>
  </si>
  <si>
    <t>275351216</t>
  </si>
  <si>
    <t>Bednění základových stěn patek svislé nebo šikmé (odkloněné), půdorysně přímé nebo zalomené ve volných nebo zapažených jámách, rýhách, šachtách, včetně případných vzpěr odstranění</t>
  </si>
  <si>
    <t>-2097008829</t>
  </si>
  <si>
    <t>Svislé a kompletní konstrukce</t>
  </si>
  <si>
    <t>24</t>
  </si>
  <si>
    <t>331231127</t>
  </si>
  <si>
    <t>Pilíře volně stojící z cihel pálených čtyřhranné až osmihranné (průřezu čtverce, T nebo kříže) pravoúhlé pod omítku nebo režné, bez spárování z cihel plných dl. 290 mm P 20 až P 25 M I, na maltu ze suché směsi 10 MPa</t>
  </si>
  <si>
    <t>-2019460272</t>
  </si>
  <si>
    <t xml:space="preserve">Poznámka k souboru cen:_x000D_
1. V cenách nejsou započteny případné náklady na: a) úpravu líce; tyto se oceňují cenami souboru cen 310 90-11 Úprava líce při zdění režného zdiva. b) spárování; tyto se oceňují cenami souboru cen 61. 63-10 Spárování vnitřních ploch pohledového zdiva, případně 62. 63-10 Spárování vnějších ploch pohledového zdiva. </t>
  </si>
  <si>
    <t>0,45*0,45*3,35*4,00</t>
  </si>
  <si>
    <t>Vodorovné konstrukce</t>
  </si>
  <si>
    <t>25</t>
  </si>
  <si>
    <t>451573111</t>
  </si>
  <si>
    <t>Lože pod potrubí, stoky a drobné objekty v otevřeném výkopu z písku a štěrkopísku do 63 mm</t>
  </si>
  <si>
    <t>218651681</t>
  </si>
  <si>
    <t xml:space="preserve">Poznámka k souboru cen:_x000D_
1. Ceny -1111 a -1192 lze použít i pro zřízení sběrných vrstev nad drenážními trubkami. 2. V cenách -5111 a -1192 jsou započteny i náklady na prohození výkopku získaného při zemních pracích. </t>
  </si>
  <si>
    <t>16,00*0,60*0,10</t>
  </si>
  <si>
    <t>Úpravy povrchů, podlahy a osazování výplní</t>
  </si>
  <si>
    <t>26</t>
  </si>
  <si>
    <t>612131111</t>
  </si>
  <si>
    <t>-1292565006</t>
  </si>
  <si>
    <t>27</t>
  </si>
  <si>
    <t>612131121</t>
  </si>
  <si>
    <t>-1118090402</t>
  </si>
  <si>
    <t>28</t>
  </si>
  <si>
    <t>612131131</t>
  </si>
  <si>
    <t>-459889227</t>
  </si>
  <si>
    <t>29</t>
  </si>
  <si>
    <t>612311121</t>
  </si>
  <si>
    <t>597246028</t>
  </si>
  <si>
    <t xml:space="preserve">Poznámka k souboru cen:_x000D_
1. Pro ocenění nanášení omítek v tloušťce jádrové omítky přes 10 mm se použije příplatek k cenám za každých dalších i započatých 5 mm tlouštky. 2. Omítky stropních konstrukcí nanášené na pletivo se oceňují cenami omítek žebrových stropů nebo osamělých trámů. 3. Podkladní a spojovací vrstvy se oceňují cenami souboru cen 61.13-1... této části katalogu. </t>
  </si>
  <si>
    <t>30</t>
  </si>
  <si>
    <t>614288693</t>
  </si>
  <si>
    <t>31</t>
  </si>
  <si>
    <t>-2075304917</t>
  </si>
  <si>
    <t>32</t>
  </si>
  <si>
    <t>565816431</t>
  </si>
  <si>
    <t xml:space="preserve">Poznámka k souboru cen:_x000D_
1. Pro ocenění nanášení omítky v tloušťce jádrové omítky přes 15 mm se použije příplatek za každých dalších i započatých 5 mm. 2. Podkladní a spojovací vrstvy se oceňují cenami souboru cen 62.13-1... této části katalogu. </t>
  </si>
  <si>
    <t>33</t>
  </si>
  <si>
    <t>628195001</t>
  </si>
  <si>
    <t>Očištění zdiva nebo betonu zdí a valů před započetím oprav ručně</t>
  </si>
  <si>
    <t>-1089819902</t>
  </si>
  <si>
    <t xml:space="preserve">Poznámka k souboru cen:_x000D_
1. V ceně jsou započteny náklady na odstranění mechu, příp. i jiných rostlin a jejich odklizení na vzdálenost do 20 m. 2. Množství měrných jednotek se stanoví v m2 očištěné plochy. </t>
  </si>
  <si>
    <t>Trubní vedení</t>
  </si>
  <si>
    <t>34</t>
  </si>
  <si>
    <t>871275211</t>
  </si>
  <si>
    <t>Kanalizační potrubí z tvrdého PVC v otevřeném výkopu ve sklonu do 20 %, hladkého plnostěnného jednovrstvého, tuhost třídy SN 4 DN 125</t>
  </si>
  <si>
    <t>1270145825</t>
  </si>
  <si>
    <t xml:space="preserve">Poznámka k souboru cen:_x000D_
1. V cenách jsou započteny i náklady na dodání trub včetně gumového těsnění. 2. Použití trub dle tuhostí: a) třída SN 4: kanalizační sítě, přípojky, odvodňování pozemků s výškou krytí až 4 m b) třída SN 8: kanalizační sítě v nestandartních podmínkách uložení, vysoké teplotní a mechanické zatížení s výškou krytí do 8 m c) SN 10: kanalizační sítě, přípojky, odvodňování pozemků s výškou krytí &gt; 8 m d) třída SN 12: kanalizační sítě s vysokým statickým zatížením a dynamickými rázy, při rychlosti média až 15 m/s a výškou krytí 0,7-10 m e) třída SN 16: kanalizační sítě s vysokým statickým zatížením a dynamickými rázy avýškou krytí 0,5-12 m. </t>
  </si>
  <si>
    <t>35</t>
  </si>
  <si>
    <t>895170202</t>
  </si>
  <si>
    <t>Drenážní šachta z polypropylenu PP DN 400 pro napojení potrubí D 110/160/200 šachtové dno s usazovacím prostorem 70 l</t>
  </si>
  <si>
    <t>kus</t>
  </si>
  <si>
    <t>-239408529</t>
  </si>
  <si>
    <t xml:space="preserve">Poznámka k souboru cen:_x000D_
1. V cenách jsou započteny i náklady na: a) dodání a montáž šachtového dna, trouby šachty, teleskopu a poklopu, příslušného dílu šachty, b) napojení stávajícího drenážního potrubí. 2. V cenách nejsou započteny náklady na: a) fixování šachty obsypem, který se oceňuje cenami souboru 174 . 0-11 Zásyp sypaninou z jakékoliv horniny katalogu 800-1 Zemní práce části A 01. </t>
  </si>
  <si>
    <t>36</t>
  </si>
  <si>
    <t>895170304</t>
  </si>
  <si>
    <t>Drenážní šachta z polypropylenu PP DN 400 šachtové prodloužení s drážkou, světlé hloubky 1600 mm</t>
  </si>
  <si>
    <t>-1508816470</t>
  </si>
  <si>
    <t>37</t>
  </si>
  <si>
    <t>895170402</t>
  </si>
  <si>
    <t>Drenážní šachta z polypropylenu PP poklop pochůzí (pro zatížení) litinový (1,5 t)</t>
  </si>
  <si>
    <t>-215488334</t>
  </si>
  <si>
    <t>38</t>
  </si>
  <si>
    <t>895170431</t>
  </si>
  <si>
    <t>Drenážní šachta z polypropylenu PP Příplatek k cenám 0301 - 0305 za uříznutí šachtového prodloužení</t>
  </si>
  <si>
    <t>1341349924</t>
  </si>
  <si>
    <t>39</t>
  </si>
  <si>
    <t>899104111</t>
  </si>
  <si>
    <t>Osazení poklopů litinových a ocelových včetně rámů hmotnosti jednotlivě přes 150 kg</t>
  </si>
  <si>
    <t>1442906805</t>
  </si>
  <si>
    <t xml:space="preserve">Poznámka k souboru cen:_x000D_
1. Cena -1111 lze použít i pro osazení rektifikačních kroužků nebo rámečků. 2. V cenách nejsou započteny náklady na dodání poklopů včetně rámů; tyto náklady se oceňují ve specifikaci. </t>
  </si>
  <si>
    <t>40</t>
  </si>
  <si>
    <t>562306250</t>
  </si>
  <si>
    <t>poklop šachtový plastový kompozitní termoplast s rámem pro zabetonování C 250, čtvercový  502x502 mm</t>
  </si>
  <si>
    <t>-888579570</t>
  </si>
  <si>
    <t>41</t>
  </si>
  <si>
    <t>899104211</t>
  </si>
  <si>
    <t>Demontáž poklopů litinových a ocelových včetně rámů, hmotnosti jednotlivě přes 150 Kg</t>
  </si>
  <si>
    <t>-1044579590</t>
  </si>
  <si>
    <t>42</t>
  </si>
  <si>
    <t>R00895931111</t>
  </si>
  <si>
    <t>Vpusti kanalizačních horské z betonu prostého C12/15 velikosti 1200/600 mm, včetně mříží</t>
  </si>
  <si>
    <t>-1167042123</t>
  </si>
  <si>
    <t xml:space="preserve">Poznámka k souboru cen:_x000D_
1. V cenách jsou započteny i náklady na podkladní desku z betonu tř. C 8/10. 2. V cenách nejsou započteny náklady na: a) litinové mříže; osazení mříží se oceňuje cenami souboru cen 899 20- . 1 Osazení mříží litinových včetně rámů a košů na bahno části A 01 tohoto katalogu; dodání mříží se oceňuje ve specifikaci, b) podkladní prstence; tyto se oceňují cenami souboru cen 452 38- . 1 Podkladní a vyrovnávací konstrukce z betonu části A 01 tohoto katalogu. 3. Pro výpočet přesunu hmot se celková hmotnost položky sníží o hmotnost betonu, pokud je beton dodáván přímo na místo zabudování nebo do prostoru technologické manipulace. </t>
  </si>
  <si>
    <t>Ostatní konstrukce a práce, bourání</t>
  </si>
  <si>
    <t>43</t>
  </si>
  <si>
    <t>941111121</t>
  </si>
  <si>
    <t>Montáž lešení řadového trubkového lehkého pracovního s podlahami s provozním zatížením tř. 3 do 200 kg/m2 šířky tř. W09 přes 0,9 do 1,2 m, výšky do 10 m</t>
  </si>
  <si>
    <t>-289369206</t>
  </si>
  <si>
    <t xml:space="preserve">Poznámka k souboru cen:_x000D_
1. V ceně jsou započteny i náklady na kotvení lešení. 2. Montáž lešení řadového trubkového lehkého výšky přes 25 m se oceňuje individuálně. 3. Šířkou se rozumí půdorysná vzdálenost, měřená od vnitřního líce sloupků zábradlí k protilehlému volnému okraji podlahy nebo mezi vnitřními líci. </t>
  </si>
  <si>
    <t>10,00*10,00*2,00</t>
  </si>
  <si>
    <t>8,00*10,00*2,00</t>
  </si>
  <si>
    <t>44</t>
  </si>
  <si>
    <t>941111221</t>
  </si>
  <si>
    <t>Montáž lešení řadového trubkového lehkého pracovního s podlahami s provozním zatížením tř. 3 do 200 kg/m2 Příplatek za první a každý další den použití lešení k ceně -1121</t>
  </si>
  <si>
    <t>-1343462505</t>
  </si>
  <si>
    <t>360*45 'Přepočtené koeficientem množství</t>
  </si>
  <si>
    <t>45</t>
  </si>
  <si>
    <t>941111821</t>
  </si>
  <si>
    <t>Demontáž lešení řadového trubkového lehkého pracovního s podlahami s provozním zatížením tř. 3 do 200 kg/m2 šířky tř. W09 přes 0,9 do 1,2 m, výšky do 10 m</t>
  </si>
  <si>
    <t>-214155717</t>
  </si>
  <si>
    <t xml:space="preserve">Poznámka k souboru cen:_x000D_
1. Demontáž lešení řadového trubkového lehkého výšky přes 25 m se oceňuje individuálně. </t>
  </si>
  <si>
    <t>46</t>
  </si>
  <si>
    <t>942321111</t>
  </si>
  <si>
    <t>Montáž konzol šířky přes 0,5 do 1,1 m u dílcového pracovního lešení výšky do 10 m</t>
  </si>
  <si>
    <t>1117592480</t>
  </si>
  <si>
    <t xml:space="preserve">Poznámka k souboru cen:_x000D_
1. Množství měrných jednotek se určuje v m2 pracovní podlahy konzol. </t>
  </si>
  <si>
    <t>47</t>
  </si>
  <si>
    <t>942321211</t>
  </si>
  <si>
    <t>Montáž konzol šířky přes 0,5 do 1,1 m Příplatek za první a každý další den použití lešení k ceně -1111 nebo -1112</t>
  </si>
  <si>
    <t>-953269117</t>
  </si>
  <si>
    <t>30*45 'Přepočtené koeficientem množství</t>
  </si>
  <si>
    <t>48</t>
  </si>
  <si>
    <t>942321811</t>
  </si>
  <si>
    <t>Demontáž konzol šířky přes 0,5 do 1,1 m u dílcového pracovního lešení výšky do 10 m</t>
  </si>
  <si>
    <t>-1040667517</t>
  </si>
  <si>
    <t>49</t>
  </si>
  <si>
    <t>944511111</t>
  </si>
  <si>
    <t>Montáž ochranné sítě zavěšené na konstrukci lešení z textilie z umělých vláken</t>
  </si>
  <si>
    <t>-519260309</t>
  </si>
  <si>
    <t xml:space="preserve">Poznámka k souboru cen:_x000D_
1. V cenách nejsou započteny náklady na lešení potřebné pro zavěšení sítí; toto lešení se oceňuje příslušnými cenami lešení. </t>
  </si>
  <si>
    <t>50</t>
  </si>
  <si>
    <t>944511211</t>
  </si>
  <si>
    <t>Montáž ochranné sítě Příplatek za první a každý další den použití sítě k ceně -1111</t>
  </si>
  <si>
    <t>-1340641352</t>
  </si>
  <si>
    <t>51</t>
  </si>
  <si>
    <t>944511811</t>
  </si>
  <si>
    <t>Demontáž ochranné sítě zavěšené na konstrukci lešení z textilie z umělých vláken</t>
  </si>
  <si>
    <t>665489865</t>
  </si>
  <si>
    <t>52</t>
  </si>
  <si>
    <t>944711112</t>
  </si>
  <si>
    <t>Montáž záchytné stříšky zřizované současně s lehkým nebo těžkým lešením, šířky přes 1,5 do 2,0 m</t>
  </si>
  <si>
    <t>769141349</t>
  </si>
  <si>
    <t xml:space="preserve">Poznámka k souboru cen:_x000D_
1. Ceny nelze použít pro samostatnou záchytnou stříšku či jiné ochranné konstrukce, které mají za účel chránit chodce před padající omítkou či zchátralými římsami apod. 2. Množství měrných jednotek se určuje v m délky lešení, ke kterému se záchytná stříška zřizuje. </t>
  </si>
  <si>
    <t>53</t>
  </si>
  <si>
    <t>944711212</t>
  </si>
  <si>
    <t>Montáž záchytné stříšky Příplatek za první a každý další den použití záchytné stříšky k ceně -1112</t>
  </si>
  <si>
    <t>68309419</t>
  </si>
  <si>
    <t>3*45 'Přepočtené koeficientem množství</t>
  </si>
  <si>
    <t>54</t>
  </si>
  <si>
    <t>944711812</t>
  </si>
  <si>
    <t>Demontáž záchytné stříšky zřizované současně s lehkým nebo těžkým lešením, šířky přes 1,5 do 2,0 m</t>
  </si>
  <si>
    <t>660568889</t>
  </si>
  <si>
    <t xml:space="preserve">Poznámka k souboru cen:_x000D_
1. Ceny nelze použít pro samostatnou záchytnou stříšku či jiné ochranné konstrukce, které mají za účel chránit chodce před padající omítkou či zchátralými římsami apod. </t>
  </si>
  <si>
    <t>55</t>
  </si>
  <si>
    <t>952903112</t>
  </si>
  <si>
    <t>Vyčištění objektů čistíren odpadních vod, nádrží, žlabů nebo kanálů světlé výšky prostoru do 3,5 m</t>
  </si>
  <si>
    <t>-839576985</t>
  </si>
  <si>
    <t xml:space="preserve">Poznámka k souboru cen:_x000D_
1. Ceny jsou určeny za zametení prostorů, umytí keramických podlah, vyčištění oken, dveří, zábradlí, potrubí, armatur a jiných konstrukcí a předmětů před předáním stavby do užívání. 2. Množství měrných jednotek se určuje v m2 půdorysné plochy vnějšího obrysu objektu. </t>
  </si>
  <si>
    <t>6,00*0,08*2,00</t>
  </si>
  <si>
    <t>56</t>
  </si>
  <si>
    <t>962032314</t>
  </si>
  <si>
    <t>Bourání zdiva nadzákladového z cihel nebo tvárnic pilířů cihelných průřezu do 0,36 m2</t>
  </si>
  <si>
    <t>-1622022047</t>
  </si>
  <si>
    <t xml:space="preserve">Poznámka k souboru cen:_x000D_
1. Bourání pilířů o průřezu přes 0,36 m2 se oceňuje příslušnými cenami -2230, -2231, -2240, -2241,-2253 a -2254 jako bourání zdiva nadzákladového cihelného. </t>
  </si>
  <si>
    <t>57</t>
  </si>
  <si>
    <t>965042141</t>
  </si>
  <si>
    <t>Bourání mazanin betonových nebo z litého asfaltu tl. do 100 mm, plochy přes 4 m2</t>
  </si>
  <si>
    <t>-1843376631</t>
  </si>
  <si>
    <t>21,00*0,03</t>
  </si>
  <si>
    <t>58</t>
  </si>
  <si>
    <t>965042241</t>
  </si>
  <si>
    <t>Bourání mazanin betonových nebo z litého asfaltu tl. přes 100 mm, plochy přes 4 m2</t>
  </si>
  <si>
    <t>217393444</t>
  </si>
  <si>
    <t>16,00*0,60*0,15</t>
  </si>
  <si>
    <t>59</t>
  </si>
  <si>
    <t>965081113</t>
  </si>
  <si>
    <t>Bourání podlah z dlaždic bez podkladního lože nebo mazaniny, s jakoukoliv výplní spár půdních, plochy přes 1 m2</t>
  </si>
  <si>
    <t>1334279214</t>
  </si>
  <si>
    <t xml:space="preserve">Poznámka k souboru cen:_x000D_
1. Odsekání soklíků se oceňuje cenami souboru cen 965 08. </t>
  </si>
  <si>
    <t>60</t>
  </si>
  <si>
    <t>965081223</t>
  </si>
  <si>
    <t>Bourání podlah z dlaždic bez podkladního lože nebo mazaniny, s jakoukoliv výplní spár keramických nebo xylolitových tl. přes 10 mm plochy přes 1 m2</t>
  </si>
  <si>
    <t>824017128</t>
  </si>
  <si>
    <t>61</t>
  </si>
  <si>
    <t>968062244</t>
  </si>
  <si>
    <t>Vybourání dřevěných rámů oken s křídly, dveřních zárubní, vrat, stěn, ostění nebo obkladů rámů oken s křídly jednoduchých, plochy do 1 m2</t>
  </si>
  <si>
    <t>852998066</t>
  </si>
  <si>
    <t xml:space="preserve">Poznámka k souboru cen:_x000D_
1. V cenách -2244 až -2747 jsou započteny i náklady na vyvěšení křídel. </t>
  </si>
  <si>
    <t>1,00*0,72*4,00</t>
  </si>
  <si>
    <t>62</t>
  </si>
  <si>
    <t>968062558</t>
  </si>
  <si>
    <t>Vybourání dřevěných rámů oken s křídly, dveřních zárubní, vrat, stěn, ostění nebo obkladů vrat, plochy do 5 m2</t>
  </si>
  <si>
    <t>1170560887</t>
  </si>
  <si>
    <t>63</t>
  </si>
  <si>
    <t>975011251</t>
  </si>
  <si>
    <t>Podpěrné dřevení při podezdívání základového zdiva při výšce vyzdívky do 2 m, při tl. zdiva 450 mm a délce podchycení přes 3 do 5 m</t>
  </si>
  <si>
    <t>-1548907090</t>
  </si>
  <si>
    <t xml:space="preserve">Poznámka k souboru cen:_x000D_
1. V cenách jsou započteny i náklady na: a) podpěrné dřevení; při oboustranném podpěrném dřevení oceňuje se podpírání na každé straně samostatně. b) kapes pro vzpěry. </t>
  </si>
  <si>
    <t>64</t>
  </si>
  <si>
    <t>975022461</t>
  </si>
  <si>
    <t>Podchycení nadzákladového zdiva dřevěnou výztuhou v. podchycení do 3 m, při tl. zdiva přes 600 do 900 mm a délce podchycení přes 3 m</t>
  </si>
  <si>
    <t>1618152476</t>
  </si>
  <si>
    <t xml:space="preserve">Poznámka k souboru cen:_x000D_
1. V cenách jsou započteny i náklady na: a) vybourání otvorů pro provlékání vynášecích trámů a kapes pro vzpěry, b) vynesení podchycené konstrukce. </t>
  </si>
  <si>
    <t>65</t>
  </si>
  <si>
    <t>975022751</t>
  </si>
  <si>
    <t>Podchycení nadzákladového zdiva dřevěnou výztuhou v. podchycení do 3 m, při tl. zdiva Příplatek k cenám za každý další 1 m výšky přes 3 m, při tl. zdiva přes 450 do 600 mm a délce podchycení přes 3 do 5 m</t>
  </si>
  <si>
    <t>-1138933784</t>
  </si>
  <si>
    <t>66</t>
  </si>
  <si>
    <t>978021141</t>
  </si>
  <si>
    <t>Otlučení vnitřních cementových omítek stěn, stropů stěn, v rozsahu do 30 %</t>
  </si>
  <si>
    <t>1382370864</t>
  </si>
  <si>
    <t>67</t>
  </si>
  <si>
    <t>978036141</t>
  </si>
  <si>
    <t>Otlučení cementových omítek vnějších ploch s vyškrabáním spar zdiva a s očištěním povrchu, v rozsahu přes 20 do 30 %</t>
  </si>
  <si>
    <t>1713803469</t>
  </si>
  <si>
    <t>68</t>
  </si>
  <si>
    <t>R002</t>
  </si>
  <si>
    <t>Vstupní schody - doplnění, očištění, oprava spár</t>
  </si>
  <si>
    <t>-1708858074</t>
  </si>
  <si>
    <t>69</t>
  </si>
  <si>
    <t>R003</t>
  </si>
  <si>
    <t>Oprava poškozených spár oltáře</t>
  </si>
  <si>
    <t>kpl</t>
  </si>
  <si>
    <t>-498688731</t>
  </si>
  <si>
    <t>70</t>
  </si>
  <si>
    <t>R004</t>
  </si>
  <si>
    <t>Oprava stávající jímky na pitnou vodu + kamerová prohlídka</t>
  </si>
  <si>
    <t>-73031980</t>
  </si>
  <si>
    <t>71</t>
  </si>
  <si>
    <t>R00979054442</t>
  </si>
  <si>
    <t>Očištění vybouraných z desek nebo dlaždic s původním spárováním z MC</t>
  </si>
  <si>
    <t>1712443751</t>
  </si>
  <si>
    <t xml:space="preserve">Poznámka k souboru cen:_x000D_
1. Ceny 05-4441 a 05-4442 jsou určeny jen pro očištění vybouraných dlaždic, desek nebo tvarovek uložených do lože ze sypkého materiálu bez pojiva. 2. Přemístění vybouraných obrubníků, krajníků, desek nebo dílců na vzdálenost přes 10 m se oceňuje cenami souboru cen 997 22-1 Vodorovná doprava vybouraných hmot. </t>
  </si>
  <si>
    <t>72</t>
  </si>
  <si>
    <t>985131311</t>
  </si>
  <si>
    <t>Očištění ploch stěn, rubu kleneb a podlah ruční dočištění ocelovými kartáči</t>
  </si>
  <si>
    <t>377743688</t>
  </si>
  <si>
    <t xml:space="preserve">Poznámka k souboru cen:_x000D_
1. V cenách jsou započteny i náklady na dodání všech hmot. 2. V cenách očištění ploch pískem jsou započteny i náklady smetení písku dohromady nebo naložení na dopravní prostředek. 3. V cenách očištění ploch pískem nejsou započteny náklady na odvoz písku, které se oceňují cenami odvozu suti příslušného katalogu pro objekt, na kterém se práce provádí. </t>
  </si>
  <si>
    <t>73</t>
  </si>
  <si>
    <t>985221101</t>
  </si>
  <si>
    <t>Doplnění zdiva ručně do aktivované malty cihlami</t>
  </si>
  <si>
    <t>-495423921</t>
  </si>
  <si>
    <t xml:space="preserve">Poznámka k souboru cen:_x000D_
1. Ceny jsou určeny pro doplnění kamenem nebo cihlami stejného druhu jako doplňované zdivo. 2. Ceny nelze použít pro doplnění chybějících prvků nebo výměnu ojedinělých prvků objemu jednotlivě větších než 0,1 m3. 3. V cenách nejsou započteny náklady na dodávku kamene nebo cihel; tato dodávka se oceňuje ve specifikaci. 4. Získání kamene vybraného na staveništi nebo v určité lokalitě se oceňuje cenou souboru cen 985 22-21 Sbírání a třídění kamene ručně ze suti. 5. Délce spáry na 1 m2 plochy zdiva odpovídají tyto počty kamenů nebo cihel: a) do 6 m - do 10 kusů na 1 m2, b) přes 6 do 12 m - přes 10 do 35 kusů na 1 m2, c) přes 12 m - přes 35 kusů na 1 m2. </t>
  </si>
  <si>
    <t>74</t>
  </si>
  <si>
    <t>596100090</t>
  </si>
  <si>
    <t>cihla pálená plná 29x14x6,5 cm P15</t>
  </si>
  <si>
    <t>tis kus</t>
  </si>
  <si>
    <t>-1645939179</t>
  </si>
  <si>
    <t>997</t>
  </si>
  <si>
    <t>Přesun sutě</t>
  </si>
  <si>
    <t>75</t>
  </si>
  <si>
    <t>997013151</t>
  </si>
  <si>
    <t>Vnitrostaveništní doprava suti a vybouraných hmot vodorovně do 50 m svisle s omezením mechanizace pro budovy a haly výšky do 6 m</t>
  </si>
  <si>
    <t>-32930258</t>
  </si>
  <si>
    <t xml:space="preserve">Poznámka k souboru cen:_x000D_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užije se pro ocenění dopravy suti cena -3111 (pro nejmenší výšku, tj. 6 m). 3. Montáž, demontáž a pronájem shozu se ocení cenami souboru cen 997 01-33 Shoz suti. 4. Ceny -3151 až -3162 lze použít v případě, kdy dochází ke ztížení dopravy suti např. tím, že není možné instalovat jeřáb. </t>
  </si>
  <si>
    <t>76</t>
  </si>
  <si>
    <t>997013501</t>
  </si>
  <si>
    <t>Odvoz suti a vybouraných hmot na skládku nebo meziskládku se složením, na vzdálenost do 1 km</t>
  </si>
  <si>
    <t>1405952541</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</si>
  <si>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</si>
  <si>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77</t>
  </si>
  <si>
    <t>997013509</t>
  </si>
  <si>
    <t>Odvoz suti a vybouraných hmot na skládku nebo meziskládku se složením, na vzdálenost Příplatek k ceně za každý další i započatý 1 km přes 1 km</t>
  </si>
  <si>
    <t>601318658</t>
  </si>
  <si>
    <t>17,086*14 'Přepočtené koeficientem množství</t>
  </si>
  <si>
    <t>78</t>
  </si>
  <si>
    <t>997013831</t>
  </si>
  <si>
    <t>Poplatek za uložení stavebního odpadu na skládce (skládkovné) směsného</t>
  </si>
  <si>
    <t>948143006</t>
  </si>
  <si>
    <t xml:space="preserve">Poznámka k souboru cen:_x000D_
1. Ceny uvedené v souboru lze po dohodě upravit podle místních podmínek.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</si>
  <si>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998</t>
  </si>
  <si>
    <t>Přesun hmot</t>
  </si>
  <si>
    <t>79</t>
  </si>
  <si>
    <t>998017002</t>
  </si>
  <si>
    <t>Přesun hmot pro budovy občanské výstavby, bydlení, výrobu a služby s omezením mechanizace vodorovná dopravní vzdálenost do 100 m pro budovy s jakoukoliv nosnou konstrukcí výšky přes 6 do 12 m</t>
  </si>
  <si>
    <t>1299231416</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</si>
  <si>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</si>
  <si>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</si>
  <si>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</si>
  <si>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712</t>
  </si>
  <si>
    <t>Povlakové krytiny</t>
  </si>
  <si>
    <t>80</t>
  </si>
  <si>
    <t>712600831</t>
  </si>
  <si>
    <t>Odstranění ze střech šikmých přes 30 st. do 45 st. krytiny povlakové jednovrstvé</t>
  </si>
  <si>
    <t>-1792836112</t>
  </si>
  <si>
    <t>713</t>
  </si>
  <si>
    <t>Izolace tepelné</t>
  </si>
  <si>
    <t>81</t>
  </si>
  <si>
    <t>713151141</t>
  </si>
  <si>
    <t>Montáž tepelné izolace střech šikmých rohožemi, pásy, deskami (izolační materiál ve specifikaci) připevněné sponkami reflexní pod krokve do 5 mm parotěsná , tloušťka izolace</t>
  </si>
  <si>
    <t>1667289557</t>
  </si>
  <si>
    <t xml:space="preserve">Poznámka k souboru cen:_x000D_
1. V cenách -1141 až -1147 nejsou započteny náklady na podkladní rošt a olištování zdí; tyto se oceňují pro kovový rošt cenami souboru 763 12-16 katalogu 763 - Konstrukce suché výstavby nebo pro dřevěný rošt cenami souboru 766 41-72 katalogu 766 – Konstrukce truhlářské. 2. V cenách -1211 až -1218 nejsou započteny náklady na osazení latí pokud rozteč krokví je větší než 1000 mm; tyto se oceňují cenami souboru 762 34-.. Bednění a laťování katalogu 762 - Konstrukce tesařské. </t>
  </si>
  <si>
    <t>82</t>
  </si>
  <si>
    <t>283292230</t>
  </si>
  <si>
    <t>fólie strukturovaná pod plechovou krytinu 1,5 x 30 m</t>
  </si>
  <si>
    <t>760472039</t>
  </si>
  <si>
    <t>42,48*1,05 'Přepočtené koeficientem množství</t>
  </si>
  <si>
    <t>83</t>
  </si>
  <si>
    <t>998713102</t>
  </si>
  <si>
    <t>Přesun hmot pro izolace tepelné stanovený z hmotnosti přesunovaného materiálu vodorovná dopravní vzdálenost do 50 m v objektech výšky přes 6 m do 12 m</t>
  </si>
  <si>
    <t>871232618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</si>
  <si>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t>
  </si>
  <si>
    <t>84</t>
  </si>
  <si>
    <t>998713181</t>
  </si>
  <si>
    <t>Přesun hmot pro izolace tepelné stanovený z hmotnosti přesunovaného materiálu Příplatek k cenám za přesun prováděný bez použití mechanizace pro jakoukoliv výšku objektu</t>
  </si>
  <si>
    <t>-1103687650</t>
  </si>
  <si>
    <t>721</t>
  </si>
  <si>
    <t>Zdravotechnika - vnitřní kanalizace</t>
  </si>
  <si>
    <t>85</t>
  </si>
  <si>
    <t>R005</t>
  </si>
  <si>
    <t>552527760</t>
  </si>
  <si>
    <t>86</t>
  </si>
  <si>
    <t>R00721219114</t>
  </si>
  <si>
    <t>Montáž odtokového žlabu tvar U 80x60 mm, NEREZ, délky do 1000 mm</t>
  </si>
  <si>
    <t>1944813605</t>
  </si>
  <si>
    <t>87</t>
  </si>
  <si>
    <t>552R00332030</t>
  </si>
  <si>
    <t>1604640306</t>
  </si>
  <si>
    <t>88</t>
  </si>
  <si>
    <t>R00712998201</t>
  </si>
  <si>
    <t>399855029</t>
  </si>
  <si>
    <t xml:space="preserve">Poznámka k souboru cen:_x000D_
1. Cena -8106 se používá pro střechy s kačírkem nebo s jinými přitěžujícím souvrstvím. </t>
  </si>
  <si>
    <t>89</t>
  </si>
  <si>
    <t>283R00424750</t>
  </si>
  <si>
    <t>-1445688173</t>
  </si>
  <si>
    <t>90</t>
  </si>
  <si>
    <t>998721102</t>
  </si>
  <si>
    <t>Přesun hmot pro vnitřní kanalizace stanovený z hmotnosti přesunovaného materiálu vodorovná dopravní vzdálenost do 50 m v objektech výšky přes 6 do 12 m</t>
  </si>
  <si>
    <t>-127098074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</si>
  <si>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</si>
  <si>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91</t>
  </si>
  <si>
    <t>998721181</t>
  </si>
  <si>
    <t>Přesun hmot pro vnitřní kanalizace stanovený z hmotnosti přesunovaného materiálu Příplatek k ceně za přesun prováděný bez použití mechanizace pro jakoukoliv výšku objektu</t>
  </si>
  <si>
    <t>416693373</t>
  </si>
  <si>
    <t>762</t>
  </si>
  <si>
    <t>Konstrukce tesařské</t>
  </si>
  <si>
    <t>92</t>
  </si>
  <si>
    <t>762341024</t>
  </si>
  <si>
    <t>Bednění a laťování bednění střech rovných sklonu do 60 st. s vyřezáním otvorů z dřevoštěpkových desek [OSB] šroubovaných na krokve 18 mm na pero a drážku, tloušťky desky</t>
  </si>
  <si>
    <t>1931184390</t>
  </si>
  <si>
    <t xml:space="preserve">Poznámka k souboru cen:_x000D_
1. V cenách -1011 až -1149 bednění střech z desek dřevoštěpkových a cementotřískových jsou započteny i náklady na dodávku spojovacích prostředků, na tyto položky se nevztahuje ocenění dodávky spojovacích prostředků položka 762 39-5000. </t>
  </si>
  <si>
    <t>2,32*7,00*2,00</t>
  </si>
  <si>
    <t>93</t>
  </si>
  <si>
    <t>762341821</t>
  </si>
  <si>
    <t>Demontáž bednění a laťování bednění střech rovných, obloukových, sklonu do 60 st. se všemi nadstřešními konstrukcemi z fošen hrubých, hoblovaných</t>
  </si>
  <si>
    <t>-964091096</t>
  </si>
  <si>
    <t>94</t>
  </si>
  <si>
    <t>998762102</t>
  </si>
  <si>
    <t>Přesun hmot pro konstrukce tesařské stanovený z hmotnosti přesunovaného materiálu vodorovná dopravní vzdálenost do 50 m v objektech výšky přes 6 do 12 m</t>
  </si>
  <si>
    <t>661546530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</si>
  <si>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</si>
  <si>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95</t>
  </si>
  <si>
    <t>998762181</t>
  </si>
  <si>
    <t>Přesun hmot pro konstrukce tesařské stanovený z hmotnosti přesunovaného materiálu Příplatek k cenám za přesun prováděný bez použití mechanizace pro jakoukoliv výšku objektu</t>
  </si>
  <si>
    <t>210358818</t>
  </si>
  <si>
    <t>96</t>
  </si>
  <si>
    <t>R00762082120</t>
  </si>
  <si>
    <t xml:space="preserve">Provedení tesařských kosntrukcí - úprava krovu </t>
  </si>
  <si>
    <t>670048403</t>
  </si>
  <si>
    <t>97</t>
  </si>
  <si>
    <t>605111600</t>
  </si>
  <si>
    <t>řezivo jehličnaté hranol dl 3 - 3,5 m jakost I.</t>
  </si>
  <si>
    <t>-1444471822</t>
  </si>
  <si>
    <t>764</t>
  </si>
  <si>
    <t>Konstrukce klempířské</t>
  </si>
  <si>
    <t>98</t>
  </si>
  <si>
    <t>764001821</t>
  </si>
  <si>
    <t>Demontáž klempířských konstrukcí krytiny ze svitků nebo tabulí do suti</t>
  </si>
  <si>
    <t>-1959229054</t>
  </si>
  <si>
    <t>99</t>
  </si>
  <si>
    <t>764001831</t>
  </si>
  <si>
    <t>Demontáž klempířských konstrukcí krytiny z taškových tabulí do suti</t>
  </si>
  <si>
    <t>-1382701363</t>
  </si>
  <si>
    <t>100</t>
  </si>
  <si>
    <t>764002841</t>
  </si>
  <si>
    <t>Demontáž klempířských konstrukcí oplechování horních ploch zdí a nadezdívek do suti</t>
  </si>
  <si>
    <t>1420972518</t>
  </si>
  <si>
    <t>6,00+10,00</t>
  </si>
  <si>
    <t>101</t>
  </si>
  <si>
    <t>764003801</t>
  </si>
  <si>
    <t>Demontáž klempířských konstrukcí lemování trub, konzol, držáků, ventilačních nástavců a ostatních kusových prvků do suti</t>
  </si>
  <si>
    <t>1133669951</t>
  </si>
  <si>
    <t>102</t>
  </si>
  <si>
    <t>764004801</t>
  </si>
  <si>
    <t>Demontáž klempířských konstrukcí žlabu podokapního do suti</t>
  </si>
  <si>
    <t>-2115825652</t>
  </si>
  <si>
    <t>103</t>
  </si>
  <si>
    <t>764004861</t>
  </si>
  <si>
    <t>Demontáž klempířských konstrukcí svodu do suti</t>
  </si>
  <si>
    <t>-1024087837</t>
  </si>
  <si>
    <t>104</t>
  </si>
  <si>
    <t>764101186</t>
  </si>
  <si>
    <t>Montáž krytiny z plechu s úpravou u okapů, prostupů a výčnělků střechy oblé drážkováním ze svitků, šířky do 600 mm</t>
  </si>
  <si>
    <t>-209902892</t>
  </si>
  <si>
    <t>105</t>
  </si>
  <si>
    <t>138241110</t>
  </si>
  <si>
    <t>1367525914</t>
  </si>
  <si>
    <t>10*0,00432 'Přepočtené koeficientem množství</t>
  </si>
  <si>
    <t>106</t>
  </si>
  <si>
    <t>764212665</t>
  </si>
  <si>
    <t>3983992</t>
  </si>
  <si>
    <t xml:space="preserve">Poznámka k souboru cen:_x000D_
1. V cenách 764 21-1605 až - 3642 nejsou započteny náklady na podkladní plech, tento se oceňuje cenami souboru cen 764 01-16.. Podkladní plech z pozinkovaného plechu s upraveným povrchem v rozvinuté šířce dle rš střešního prvku. </t>
  </si>
  <si>
    <t>107</t>
  </si>
  <si>
    <t>764215609</t>
  </si>
  <si>
    <t>620380254</t>
  </si>
  <si>
    <t>108</t>
  </si>
  <si>
    <t>764511602</t>
  </si>
  <si>
    <t>-48655138</t>
  </si>
  <si>
    <t>109</t>
  </si>
  <si>
    <t>764518622</t>
  </si>
  <si>
    <t>-549343898</t>
  </si>
  <si>
    <t>110</t>
  </si>
  <si>
    <t>998764102</t>
  </si>
  <si>
    <t>Přesun hmot pro konstrukce klempířské stanovený z hmotnosti přesunovaného materiálu vodorovná dopravní vzdálenost do 50 m v objektech výšky přes 6 do 12 m</t>
  </si>
  <si>
    <t>390044312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</si>
  <si>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-4181 pro přesun prováděný bez použití mechanizace, tj. za ztížených podmínek, lze použít pouze pro hmotnost materiálu, která se tímto způsobem skutečně přemísťuje. </t>
  </si>
  <si>
    <t>111</t>
  </si>
  <si>
    <t>998764181</t>
  </si>
  <si>
    <t>Přesun hmot pro konstrukce klempířské stanovený z hmotnosti přesunovaného materiálu Příplatek k cenám za přesun prováděný bez použití mechanizace pro jakoukoliv výšku objektu</t>
  </si>
  <si>
    <t>1854123971</t>
  </si>
  <si>
    <t>765</t>
  </si>
  <si>
    <t>Krytina skládaná</t>
  </si>
  <si>
    <t>112</t>
  </si>
  <si>
    <t>765114351</t>
  </si>
  <si>
    <t>Krytina keramická hladká bobrovka sklonu střechy do 30 st. hřeben z hřebenáčů režných zplna do malty</t>
  </si>
  <si>
    <t>-1255070511</t>
  </si>
  <si>
    <t xml:space="preserve">Poznámka k souboru cen:_x000D_
1. V cenách jsou započteny i náklady na přiřezání tašek. 2. Okapová hrana, lemování prostupů a sklon nad 30 st. se oceňují cenami souboru cen 765 11-3 Krytina keramická drážková. 3. Montáž střešních doplňků (větracích, protisněhových, prostupových tašek, doplňků hřebene a nároží, střešních výlezů, protisněhových zábran, stoupacích plošin apod.) se oceňuje cenami části A02. 4. Oplechování úžlabí a závětrná lišta se oceňuje cenami katalogu 800-764 Konstrukce klempířské. </t>
  </si>
  <si>
    <t>113</t>
  </si>
  <si>
    <t>765124012</t>
  </si>
  <si>
    <t>-1375007277</t>
  </si>
  <si>
    <t xml:space="preserve">Poznámka k souboru cen:_x000D_
1. V cenách jsou započteny i náklady na přiřezání tašek. 2. Okapová hrana, lemování prostupů a sklon nad 30 st. se oceňují cenami souboru cen 765 12-3 Krytina betonová drážková. 3. Montáž střešních doplňků (větracích, protisněhových, prostupových tašek, doplňků hřebene, střešních výlezů, protisněhových zábran, stoupacích plošin apod.) se oceňuje cenami části A02. </t>
  </si>
  <si>
    <t>114</t>
  </si>
  <si>
    <t>765124211</t>
  </si>
  <si>
    <t>1803496326</t>
  </si>
  <si>
    <t>115</t>
  </si>
  <si>
    <t>998765102</t>
  </si>
  <si>
    <t>Přesun hmot pro krytiny skládané stanovený z hmotnosti přesunovaného materiálu vodorovná dopravní vzdálenost do 50 m na objektech výšky přes 6 do 12 m</t>
  </si>
  <si>
    <t>1179009813</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</si>
  <si>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-5181 pro přesun prováděný bez použití mechanizace, tj. za ztížených podmínek, lze použít pouze pro hmotnost materiálu, která se tímto způsobem skutečně přemísťuje. </t>
  </si>
  <si>
    <t>116</t>
  </si>
  <si>
    <t>998765181</t>
  </si>
  <si>
    <t>Přesun hmot pro krytiny skládané stanovený z hmotnosti přesunovaného materiálu Příplatek k cenám za přesun prováděný bez použití mechanizace pro jakoukoliv výšku objektu</t>
  </si>
  <si>
    <t>-1964243837</t>
  </si>
  <si>
    <t>766</t>
  </si>
  <si>
    <t>Konstrukce truhlářské</t>
  </si>
  <si>
    <t>117</t>
  </si>
  <si>
    <t>766621602</t>
  </si>
  <si>
    <t>1898055015</t>
  </si>
  <si>
    <t xml:space="preserve">Poznámka k souboru cen:_x000D_
1. V cenách montáže oken jsou započteny i náklady na zaměření, vyklínování, horizontální i vertikální vyrovnání okenního rámu, ukotvení a vyplnění spáry mezi rámem a ostěním polyuretanovou pěnou, včetně zednického začištění. 2. V cenách 766 62 - 9 . . Příplatek k cenám za tepelnou izolaci mezi ostěním a rámem okna jsou započteny náklady na izolaci vnější i vnitřní. 3. Délka izolace se určuje v metrech délky rámu okna. </t>
  </si>
  <si>
    <t>118</t>
  </si>
  <si>
    <t>-1193243010</t>
  </si>
  <si>
    <t>771</t>
  </si>
  <si>
    <t>Podlahy z dlaždic</t>
  </si>
  <si>
    <t>119</t>
  </si>
  <si>
    <t>771531005</t>
  </si>
  <si>
    <t>Montáž podlahy z dlaždic cihelných nebo portlandských tloušťky do 30 mm kladených do malty přes 19 do 22 ks/m2</t>
  </si>
  <si>
    <t>822755805</t>
  </si>
  <si>
    <t>120</t>
  </si>
  <si>
    <t>596311070</t>
  </si>
  <si>
    <t>2097110186</t>
  </si>
  <si>
    <t>P</t>
  </si>
  <si>
    <t>Poznámka k položce:
typ uvedené dlažby je pouze orientační. Dalžba bude vybrána dle podobnosti se stávající dlažbou</t>
  </si>
  <si>
    <t>21,00/0,039</t>
  </si>
  <si>
    <t>538,462*0,2 'Přepočtené koeficientem množství</t>
  </si>
  <si>
    <t>121</t>
  </si>
  <si>
    <t>771531105</t>
  </si>
  <si>
    <t>Montáž podlahy z dlaždic cihelných nebo portlandských Příplatek k cenám za dvojnásobný ochranný voskový nátěr</t>
  </si>
  <si>
    <t>-1889431987</t>
  </si>
  <si>
    <t>122</t>
  </si>
  <si>
    <t>998771102</t>
  </si>
  <si>
    <t>Přesun hmot pro podlahy z dlaždic stanovený z hmotnosti přesunovaného materiálu vodorovná dopravní vzdálenost do 50 m v objektech výšky přes 6 do 12 m</t>
  </si>
  <si>
    <t>-137804876</t>
  </si>
  <si>
    <t>123</t>
  </si>
  <si>
    <t>998771181</t>
  </si>
  <si>
    <t>Přesun hmot pro podlahy z dlaždic stanovený z hmotnosti přesunovaného materiálu Příplatek k ceně za přesun prováděný bez použití mechanizace pro jakoukoliv výšku objektu</t>
  </si>
  <si>
    <t>546462502</t>
  </si>
  <si>
    <t>783</t>
  </si>
  <si>
    <t>Dokončovací práce - nátěry</t>
  </si>
  <si>
    <t>124</t>
  </si>
  <si>
    <t>783213121</t>
  </si>
  <si>
    <t>Napouštěcí nátěr tesařských konstrukcí zabudovaných do konstrukce proti dřevokazným houbám, hmyzu a plísním dvojnásobný syntetický</t>
  </si>
  <si>
    <t>-1388707545</t>
  </si>
  <si>
    <t xml:space="preserve">Poznámka k souboru cen:_x000D_
1. Položky souboru cen jsou určeny pro preventivní nátěr tesařských konstrukcí (např. krovu). 2. Položky jednonásobného nátěru jsou určeny pro ochranu dřeva v interiéru pod lazurovací nebo krycí nátěry. 3. Položky dvojnásobného nátěru jsou určeny pro ochranu dřeva jako samostatného impregnačního nátěru tesařské konstrukce v interéru nebo pro ochranu dřeva pod lazurovací nebo krycí nátěry v exteriéru. </t>
  </si>
  <si>
    <t>125</t>
  </si>
  <si>
    <t>783801503</t>
  </si>
  <si>
    <t>40652370</t>
  </si>
  <si>
    <t>126</t>
  </si>
  <si>
    <t>783823137</t>
  </si>
  <si>
    <t>Penetrační nátěr omítek hladkých omítek hladkých, zrnitých tenkovrstvých nebo štukových stupně členitosti 1 a 2 vápenný</t>
  </si>
  <si>
    <t>1614715642</t>
  </si>
  <si>
    <t>127</t>
  </si>
  <si>
    <t>783827447</t>
  </si>
  <si>
    <t>642171978</t>
  </si>
  <si>
    <t>128</t>
  </si>
  <si>
    <t>R001</t>
  </si>
  <si>
    <t>Repase vstupních dveří - dle popisu v TZ</t>
  </si>
  <si>
    <t>-300261696</t>
  </si>
  <si>
    <t>784</t>
  </si>
  <si>
    <t>Dokončovací práce - malby a tapety</t>
  </si>
  <si>
    <t>129</t>
  </si>
  <si>
    <t>784181123</t>
  </si>
  <si>
    <t>Penetrace podkladu jednonásobná hloubková v místnostech výšky přes 3,80 do 5,00 m</t>
  </si>
  <si>
    <t>-1422463096</t>
  </si>
  <si>
    <t>130</t>
  </si>
  <si>
    <t>784312023</t>
  </si>
  <si>
    <t>Malby vápenné dvojnásobné, bílé v místnostech výšky přes 3,80 do 5,00 m</t>
  </si>
  <si>
    <t>691591928</t>
  </si>
  <si>
    <t>VRN</t>
  </si>
  <si>
    <t>Vedlejší rozpočtové náklady</t>
  </si>
  <si>
    <t>VRN1</t>
  </si>
  <si>
    <t>Průzkumné, geodetické a projektové práce</t>
  </si>
  <si>
    <t>131</t>
  </si>
  <si>
    <t>011514000</t>
  </si>
  <si>
    <t>Průzkumné, geodetické a projektové práce průzkumné práce stavební průzkum průzkum stavebně-statický</t>
  </si>
  <si>
    <t>Nh</t>
  </si>
  <si>
    <t>1024</t>
  </si>
  <si>
    <t>-487903332</t>
  </si>
  <si>
    <t>132</t>
  </si>
  <si>
    <t>012103000</t>
  </si>
  <si>
    <t>Průzkumné, geodetické a projektové práce geodetické práce před výstavbou</t>
  </si>
  <si>
    <t>924084242</t>
  </si>
  <si>
    <t>133</t>
  </si>
  <si>
    <t>012203000</t>
  </si>
  <si>
    <t>Průzkumné, geodetické a projektové práce geodetické práce při provádění stavby</t>
  </si>
  <si>
    <t>1591047893</t>
  </si>
  <si>
    <t>134</t>
  </si>
  <si>
    <t>012303000</t>
  </si>
  <si>
    <t>Průzkumné, geodetické a projektové práce geodetické práce po výstavbě</t>
  </si>
  <si>
    <t>1282872894</t>
  </si>
  <si>
    <t>VRN3</t>
  </si>
  <si>
    <t>Zařízení staveniště</t>
  </si>
  <si>
    <t>135</t>
  </si>
  <si>
    <t>030001000</t>
  </si>
  <si>
    <t>Základní rozdělení průvodních činností a nákladů zařízení staveniště</t>
  </si>
  <si>
    <t>%</t>
  </si>
  <si>
    <t>-80258482</t>
  </si>
  <si>
    <t>Struktura údajů, formát souboru a metodika pro zpracování</t>
  </si>
  <si>
    <t>Struktura</t>
  </si>
  <si>
    <t>Soubor je složen ze záložky Rekapitulace rekonstrukce a záložek s názvem soupisu prací pro jednotlivé objekty ve formátu XLS. Každá ze záložek přitom obsahuje</t>
  </si>
  <si>
    <t>ještě samostatné sestavy vymezené orámovaním a nadpisem sestavy.</t>
  </si>
  <si>
    <r>
      <rPr>
        <i/>
        <sz val="9"/>
        <rFont val="Trebuchet MS"/>
        <charset val="238"/>
      </rPr>
      <t xml:space="preserve">Rekapitulace rekonstrukce </t>
    </r>
    <r>
      <rPr>
        <sz val="9"/>
        <rFont val="Trebuchet MS"/>
        <charset val="238"/>
      </rPr>
      <t>obsahuje sestavu Rekapitulace rekonstrukce a Rekapitulace objektů rekonstrukce a soupisů prací.</t>
    </r>
  </si>
  <si>
    <r>
      <rPr>
        <sz val="8"/>
        <rFont val="Trebuchet MS"/>
        <charset val="238"/>
      </rPr>
      <t xml:space="preserve">V sestavě </t>
    </r>
    <r>
      <rPr>
        <b/>
        <sz val="9"/>
        <rFont val="Trebuchet MS"/>
        <charset val="238"/>
      </rPr>
      <t>Rekapitulace rekonstrukce</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</si>
  <si>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</si>
  <si>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rekonstrukce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</si>
  <si>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</si>
  <si>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</si>
  <si>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</si>
  <si>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</si>
  <si>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</si>
  <si>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</si>
  <si>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</si>
  <si>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</si>
  <si>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</si>
  <si>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</si>
  <si>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</si>
  <si>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</si>
  <si>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</si>
  <si>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</si>
  <si>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rekonstrukce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</si>
  <si>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rekonstrukce,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</si>
  <si>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</si>
  <si>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</si>
  <si>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</si>
  <si>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</si>
  <si>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</si>
  <si>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</si>
  <si>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</si>
  <si>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</si>
  <si>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</si>
  <si>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</si>
  <si>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</si>
  <si>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</si>
  <si>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</si>
  <si>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</si>
  <si>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</si>
  <si>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</si>
  <si>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</si>
  <si>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</si>
  <si>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</si>
  <si>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</si>
  <si>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</si>
  <si>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</si>
  <si>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</si>
  <si>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</si>
  <si>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</si>
  <si>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</si>
  <si>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</si>
  <si>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</si>
  <si>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rekonstrukce - zde uchazeč vyplní svůj název (název subjektu) </t>
  </si>
  <si>
    <t>Pole IČ a DIČ v sestavě Rekapitulace rekonstrukce - zde uchazeč vyplní svoje IČ a DIČ</t>
  </si>
  <si>
    <t>Datum v sestavě Rekapitulace rekonstrukce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</si>
  <si>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</si>
  <si>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</si>
  <si>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</si>
  <si>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</si>
  <si>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</si>
  <si>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</si>
  <si>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</si>
  <si>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</si>
  <si>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</si>
  <si>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Rekapitulace rekonstrukce</t>
  </si>
  <si>
    <t>Název</t>
  </si>
  <si>
    <t>Povinný</t>
  </si>
  <si>
    <t>Max. počet</t>
  </si>
  <si>
    <t>atributu</t>
  </si>
  <si>
    <t>(A/N)</t>
  </si>
  <si>
    <t>znaků</t>
  </si>
  <si>
    <t>A</t>
  </si>
  <si>
    <t>Kód rekonstrukce</t>
  </si>
  <si>
    <t>String</t>
  </si>
  <si>
    <t>Rekonstrukce</t>
  </si>
  <si>
    <t>Název rekonstrukce</t>
  </si>
  <si>
    <t>Místo</t>
  </si>
  <si>
    <t>N</t>
  </si>
  <si>
    <t>Místo rekonstrukce</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</si>
  <si>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</si>
  <si>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</si>
  <si>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</si>
  <si>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</si>
  <si>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</si>
  <si>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</si>
  <si>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</si>
  <si>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</si>
  <si>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</si>
  <si>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</si>
  <si>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</si>
  <si>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</si>
  <si>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</si>
  <si>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</si>
  <si>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</si>
  <si>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</si>
  <si>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</si>
  <si>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</si>
  <si>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</si>
  <si>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</si>
  <si>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</si>
  <si>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</si>
  <si>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</si>
  <si>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</si>
  <si>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</si>
  <si>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</si>
  <si>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</si>
  <si>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</si>
  <si>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rekonstrukci. Sčítává se ze všech listů.</t>
  </si>
  <si>
    <t>Celková cena s DPH za celou rekonstrukci</t>
  </si>
  <si>
    <t>Rekapitulace objektů rekonstrukce a soupisů prací</t>
  </si>
  <si>
    <t>Přebírá se z Rekapitulace rekonstrukce</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</si>
  <si>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</si>
  <si>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</si>
  <si>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</si>
  <si>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</si>
  <si>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</si>
  <si>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</si>
  <si>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</si>
  <si>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</si>
  <si>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</si>
  <si>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</si>
  <si>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</si>
  <si>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</si>
  <si>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</si>
  <si>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</si>
  <si>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</si>
  <si>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</si>
  <si>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</si>
  <si>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</si>
  <si>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</si>
  <si>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</si>
  <si>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</si>
  <si>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</si>
  <si>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</si>
  <si>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</si>
  <si>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</si>
  <si>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</si>
  <si>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</si>
  <si>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</si>
  <si>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</si>
  <si>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</si>
  <si>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</si>
  <si>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</si>
  <si>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</si>
  <si>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</si>
  <si>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</si>
  <si>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</si>
  <si>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</si>
  <si>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</si>
  <si>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</si>
  <si>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</si>
  <si>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</si>
  <si>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</si>
  <si>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</si>
  <si>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</si>
  <si>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</si>
  <si>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</si>
  <si>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</si>
  <si>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</si>
  <si>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</si>
  <si>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</si>
  <si>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</si>
  <si>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</si>
  <si>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</si>
  <si>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</si>
  <si>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</si>
  <si>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</si>
  <si>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</si>
  <si>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</si>
  <si>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</si>
  <si>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</si>
  <si>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</si>
  <si>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</si>
  <si>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</si>
  <si>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</si>
  <si>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</si>
  <si>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</si>
  <si>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</si>
  <si>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</si>
  <si>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</si>
  <si>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</si>
  <si>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</si>
  <si>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</si>
  <si>
    <t>611R00322820R</t>
  </si>
  <si>
    <t>okno dřevěné dvoukřídlé masivní s jednoduchým zasklením - imitace stáv. okna</t>
  </si>
  <si>
    <t>Montáž oken dřevěných plochy do 1 m2 včetně montáže rámu do malty a zednického začištění</t>
  </si>
  <si>
    <t>Krytina keramická pálená bobrovka sklonu střechy do 30 st. na sucho šupinové krytí, dvojitá</t>
  </si>
  <si>
    <t>Krytina keramická pálená bobrovka sklonu střechy do 30 st. na sucho nárožní hrana s větracím pásem</t>
  </si>
  <si>
    <t>Svod z TiZn plechu s upraveným povrchem včetně objímek, kolen a odskoků kruhový, průměru 100 mm</t>
  </si>
  <si>
    <t>Žlab podokapní z TiZn plechu s povrchovou úpravou včetně háků a čel půlkruhový rš 330 mm</t>
  </si>
  <si>
    <t>Oplechování horních ploch zdí a nadezdívek (atik) z TiZn plechu s povrchovou úpravou celoplošně lepené rš 800 mm</t>
  </si>
  <si>
    <t>Oplechování střešních prvků zTiZn plechu s povrchovou úpravou okapu okapovým plechem střechy rovné rš 400 mm</t>
  </si>
  <si>
    <t>plech TiZn 275 g/m2 ve svitku 0,55 x 1000 mm</t>
  </si>
  <si>
    <t>žlab tvaru U 80 x 60 mm, NEREZ - dle popisu v TZ</t>
  </si>
  <si>
    <t>nerez trubička s límcem - dle popisu v TZ</t>
  </si>
  <si>
    <t>Montáž nerez trubičky s límcem dle popisu v TZ</t>
  </si>
  <si>
    <t>Potažení vnitřních ploch štukem tloušťky do 3 mm svislých konstrukcí stěn - Reinkalkstuck</t>
  </si>
  <si>
    <t>Omítka vápenná vnějších ploch nanášená ručně dvouvrstvá, tloušťky jádrové omítky do 15 mm a tloušťky štuku do 3 mm štuková stěn - GRUNDPUTZ + Reinkalkstuck</t>
  </si>
  <si>
    <t>622131111R</t>
  </si>
  <si>
    <t>622321141R</t>
  </si>
  <si>
    <t>612311131R</t>
  </si>
  <si>
    <t>Podkladní a spojovací vrstva vnitřních omítaných ploch - spojovací můstek nanášený ručně stěn - Silicatfestiger</t>
  </si>
  <si>
    <t xml:space="preserve">Omítka vápenná vnitřních ploch nanášená ručně jednovrstvá hladká, tloušťky do 10 mm svislých konstrukcí stěn - Reinkalkmörtel M, </t>
  </si>
  <si>
    <t>Podkladní a spojovací vrstva vnějších omítaných ploch - spojovací můstek nanášený ručně stěn - Grundputz</t>
  </si>
  <si>
    <t>Hydrofobní omítkový systém vnější sol do 35cm nad UT - VORSPRITZMÖRTEL + SANIERPUTZ ALTWEISS</t>
  </si>
  <si>
    <t xml:space="preserve">Podkladní špritz vnitřních omítaných ploch penetrace nanášená ručně stěn - Kalkspritz  </t>
  </si>
  <si>
    <t>Příprava podkladu omítek před provedením nátěru očištění, umytí</t>
  </si>
  <si>
    <t>Krycí (ochranný ) nátěr omítek dvojnásobný hladkých omítek hladkých, zrnitých tenkovrstvých nebo štukových stupně členitosti 3 vápenný - Historic Kalkfarbe</t>
  </si>
  <si>
    <t>dlažba ruční cihelná dle stávající skladby - doplnění</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</si>
</sst>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6">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name val="Trebuchet MS"/>
      <charset val="238"/>
    </font>
    <font>
      <sz val="8"/>
      <color rgb="FFFAE682"/>
      <name val="Trebuchet MS"/>
    </font>
    <font>
      <sz val="10"/>
      <name val="Trebuchet MS"/>
    </font>
    <font>
      <sz val="10"/>
      <color rgb="FF960000"/>
      <name val="Trebuchet MS"/>
    </font>
    <font>
      <u/>
      <sz val="10"/>
      <color theme="10"/>
      <name val="Trebuchet MS"/>
    </font>
    <font>
      <sz val="8"/>
      <color rgb="FF3366FF"/>
      <name val="Trebuchet MS"/>
    </font>
    <font>
      <b/>
      <sz val="16"/>
      <name val="Trebuchet MS"/>
    </font>
    <font>
      <sz val="9"/>
      <color rgb="FF969696"/>
      <name val="Trebuchet MS"/>
    </font>
    <font>
      <b/>
      <sz val="10"/>
      <name val="Trebuchet MS"/>
    </font>
    <font>
      <b/>
      <sz val="8"/>
      <color rgb="FF969696"/>
      <name val="Trebuchet MS"/>
    </font>
    <font>
      <b/>
      <sz val="9"/>
      <name val="Trebuchet MS"/>
    </font>
    <font>
      <sz val="12"/>
      <color rgb="FF969696"/>
      <name val="Trebuchet MS"/>
    </font>
    <font>
      <b/>
      <sz val="12"/>
      <color rgb="FF960000"/>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8">
    <fill>
      <patternFill patternType="none"/>
    </fill>
    <fill>
      <patternFill patternType="gray125"/>
    </fill>
    <fill>
      <patternFill patternType="none"/>
    </fill>
    <fill>
      <patternFill patternType="solid">
        <fgColor rgb="FFFAE682"/>
      </patternFill>
    </fill>
    <fill>
      <patternFill patternType="solid">
        <fgColor rgb="FFC0C0C0"/>
      </patternFill>
    </fill>
    <fill>
      <patternFill patternType="solid">
        <fgColor rgb="FFBEBEBE"/>
      </patternFill>
    </fill>
    <fill>
      <patternFill patternType="solid">
        <fgColor rgb="FFD2D2D2"/>
      </patternFill>
    </fill>
    <fill>
      <patternFill patternType="solid">
        <fgColor theme="9" tint="0.59999389629810485"/>
        <bgColor indexed="64"/>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4" fillId="0" borderId="0" applyNumberFormat="0" applyFill="0" applyBorder="0" applyAlignment="0" applyProtection="0"/>
  </cellStyleXfs>
  <cellXfs count="321">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0" fillId="0" borderId="0" xfId="0" applyAlignment="1" applyProtection="1">
      <alignment horizontal="center" vertical="center"/>
      <protection locked="0"/>
    </xf>
    <xf numFmtId="0" fontId="11" fillId="3" borderId="0" xfId="0" applyFont="1" applyFill="1" applyAlignment="1" applyProtection="1">
      <alignment horizontal="left" vertical="center"/>
    </xf>
    <xf numFmtId="0" fontId="12" fillId="3" borderId="0" xfId="0" applyFont="1" applyFill="1" applyAlignment="1" applyProtection="1">
      <alignment vertical="center"/>
    </xf>
    <xf numFmtId="0" fontId="13" fillId="3" borderId="0" xfId="0" applyFont="1" applyFill="1" applyAlignment="1" applyProtection="1">
      <alignment horizontal="left" vertical="center"/>
    </xf>
    <xf numFmtId="0" fontId="14" fillId="3" borderId="0" xfId="1" applyFont="1" applyFill="1" applyAlignment="1" applyProtection="1">
      <alignment vertical="center"/>
    </xf>
    <xf numFmtId="0" fontId="44" fillId="3" borderId="0" xfId="1" applyFill="1"/>
    <xf numFmtId="0" fontId="0" fillId="3" borderId="0" xfId="0" applyFill="1"/>
    <xf numFmtId="0" fontId="11" fillId="3" borderId="0" xfId="0" applyFont="1" applyFill="1" applyAlignment="1">
      <alignment horizontal="lef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6" fillId="0" borderId="0" xfId="0" applyFont="1" applyBorder="1" applyAlignment="1">
      <alignment horizontal="left" vertical="center"/>
    </xf>
    <xf numFmtId="0" fontId="0" fillId="0" borderId="6" xfId="0" applyBorder="1"/>
    <xf numFmtId="0" fontId="15" fillId="0" borderId="0" xfId="0" applyFont="1" applyAlignment="1">
      <alignment horizontal="left" vertical="center"/>
    </xf>
    <xf numFmtId="0" fontId="17" fillId="0" borderId="0" xfId="0" applyFont="1" applyBorder="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top"/>
    </xf>
    <xf numFmtId="0" fontId="17" fillId="0" borderId="0" xfId="0" applyFont="1" applyBorder="1" applyAlignment="1">
      <alignment horizontal="left" vertical="center"/>
    </xf>
    <xf numFmtId="0" fontId="0" fillId="0" borderId="7" xfId="0" applyBorder="1"/>
    <xf numFmtId="0" fontId="0" fillId="0" borderId="5" xfId="0" applyFont="1" applyBorder="1" applyAlignment="1">
      <alignment vertical="center"/>
    </xf>
    <xf numFmtId="0" fontId="0" fillId="0" borderId="0" xfId="0" applyFont="1" applyBorder="1" applyAlignment="1">
      <alignment vertical="center"/>
    </xf>
    <xf numFmtId="0" fontId="18" fillId="0" borderId="8" xfId="0" applyFont="1" applyBorder="1" applyAlignment="1">
      <alignment horizontal="left" vertical="center"/>
    </xf>
    <xf numFmtId="0" fontId="0" fillId="0" borderId="8" xfId="0" applyFont="1" applyBorder="1" applyAlignment="1">
      <alignment vertical="center"/>
    </xf>
    <xf numFmtId="0" fontId="0" fillId="0" borderId="6" xfId="0" applyFont="1" applyBorder="1" applyAlignment="1">
      <alignment vertical="center"/>
    </xf>
    <xf numFmtId="0" fontId="1" fillId="0" borderId="0" xfId="0" applyFont="1" applyBorder="1" applyAlignment="1">
      <alignment horizontal="righ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vertical="center"/>
    </xf>
    <xf numFmtId="0" fontId="0" fillId="5" borderId="0" xfId="0" applyFont="1" applyFill="1" applyBorder="1" applyAlignment="1">
      <alignment vertical="center"/>
    </xf>
    <xf numFmtId="0" fontId="3" fillId="5" borderId="9" xfId="0" applyFont="1" applyFill="1" applyBorder="1" applyAlignment="1">
      <alignment horizontal="left" vertical="center"/>
    </xf>
    <xf numFmtId="0" fontId="0" fillId="5" borderId="10" xfId="0" applyFont="1" applyFill="1" applyBorder="1" applyAlignment="1">
      <alignment vertical="center"/>
    </xf>
    <xf numFmtId="0" fontId="3" fillId="5" borderId="10" xfId="0" applyFont="1" applyFill="1" applyBorder="1" applyAlignment="1">
      <alignment horizontal="center" vertical="center"/>
    </xf>
    <xf numFmtId="0" fontId="0" fillId="5" borderId="6"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6" fillId="0" borderId="0" xfId="0" applyFont="1" applyAlignment="1">
      <alignment horizontal="left" vertical="center"/>
    </xf>
    <xf numFmtId="0" fontId="2" fillId="0" borderId="5" xfId="0" applyFont="1" applyBorder="1" applyAlignment="1">
      <alignment vertical="center"/>
    </xf>
    <xf numFmtId="0" fontId="17" fillId="0" borderId="0" xfId="0" applyFont="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xf numFmtId="0" fontId="20" fillId="0" borderId="0" xfId="0" applyFont="1" applyAlignment="1">
      <alignment vertical="center"/>
    </xf>
    <xf numFmtId="165" fontId="2" fillId="0" borderId="0" xfId="0" applyNumberFormat="1" applyFont="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6" borderId="10" xfId="0" applyFont="1" applyFill="1" applyBorder="1" applyAlignment="1">
      <alignment vertical="center"/>
    </xf>
    <xf numFmtId="0" fontId="2" fillId="6" borderId="11" xfId="0" applyFont="1" applyFill="1" applyBorder="1" applyAlignment="1">
      <alignment horizontal="center" vertical="center"/>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0" fillId="0" borderId="15" xfId="0" applyFont="1" applyBorder="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3" fillId="0" borderId="0" xfId="0" applyFont="1" applyAlignment="1">
      <alignment horizontal="center" vertical="center"/>
    </xf>
    <xf numFmtId="4" fontId="21" fillId="0" borderId="18" xfId="0" applyNumberFormat="1" applyFont="1" applyBorder="1" applyAlignment="1">
      <alignment vertical="center"/>
    </xf>
    <xf numFmtId="4" fontId="21" fillId="0" borderId="0" xfId="0" applyNumberFormat="1" applyFont="1" applyBorder="1" applyAlignment="1">
      <alignment vertical="center"/>
    </xf>
    <xf numFmtId="166" fontId="21" fillId="0" borderId="0" xfId="0" applyNumberFormat="1" applyFont="1" applyBorder="1" applyAlignment="1">
      <alignment vertical="center"/>
    </xf>
    <xf numFmtId="4" fontId="21" fillId="0" borderId="19" xfId="0" applyNumberFormat="1" applyFont="1" applyBorder="1" applyAlignment="1">
      <alignment vertical="center"/>
    </xf>
    <xf numFmtId="0" fontId="23" fillId="0" borderId="0" xfId="1" applyFont="1" applyAlignment="1">
      <alignment horizontal="center" vertical="center"/>
    </xf>
    <xf numFmtId="0" fontId="4" fillId="0" borderId="5"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center" vertical="center"/>
    </xf>
    <xf numFmtId="4" fontId="27" fillId="0" borderId="23" xfId="0" applyNumberFormat="1" applyFont="1" applyBorder="1" applyAlignment="1">
      <alignment vertical="center"/>
    </xf>
    <xf numFmtId="4" fontId="27" fillId="0" borderId="24" xfId="0" applyNumberFormat="1" applyFont="1" applyBorder="1" applyAlignment="1">
      <alignment vertical="center"/>
    </xf>
    <xf numFmtId="166" fontId="27" fillId="0" borderId="24" xfId="0" applyNumberFormat="1" applyFont="1" applyBorder="1" applyAlignment="1">
      <alignment vertical="center"/>
    </xf>
    <xf numFmtId="4" fontId="27" fillId="0" borderId="25" xfId="0" applyNumberFormat="1" applyFont="1" applyBorder="1" applyAlignment="1">
      <alignment vertical="center"/>
    </xf>
    <xf numFmtId="0" fontId="4" fillId="0" borderId="0" xfId="0" applyFont="1" applyAlignment="1">
      <alignment horizontal="left" vertical="center"/>
    </xf>
    <xf numFmtId="0" fontId="0" fillId="3" borderId="0" xfId="0" applyFill="1" applyProtection="1"/>
    <xf numFmtId="0" fontId="28" fillId="3" borderId="0" xfId="1" applyFont="1" applyFill="1" applyAlignment="1" applyProtection="1">
      <alignment vertical="center"/>
    </xf>
    <xf numFmtId="0" fontId="44" fillId="3" borderId="0" xfId="1" applyFill="1" applyProtection="1"/>
    <xf numFmtId="165" fontId="2" fillId="0" borderId="0" xfId="0" applyNumberFormat="1" applyFont="1" applyBorder="1" applyAlignment="1">
      <alignment horizontal="left"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6" xfId="0" applyFont="1" applyBorder="1" applyAlignment="1">
      <alignment vertical="center" wrapText="1"/>
    </xf>
    <xf numFmtId="0" fontId="0" fillId="0" borderId="26" xfId="0" applyFont="1" applyBorder="1" applyAlignment="1">
      <alignment vertical="center"/>
    </xf>
    <xf numFmtId="0" fontId="18" fillId="0" borderId="0" xfId="0" applyFont="1" applyBorder="1" applyAlignment="1">
      <alignment horizontal="left" vertical="center"/>
    </xf>
    <xf numFmtId="4" fontId="22" fillId="0" borderId="0" xfId="0" applyNumberFormat="1" applyFont="1" applyBorder="1" applyAlignment="1">
      <alignment vertical="center"/>
    </xf>
    <xf numFmtId="4" fontId="1" fillId="0" borderId="0" xfId="0" applyNumberFormat="1" applyFont="1" applyBorder="1" applyAlignment="1">
      <alignment vertical="center"/>
    </xf>
    <xf numFmtId="164" fontId="1" fillId="0" borderId="0" xfId="0" applyNumberFormat="1" applyFont="1" applyBorder="1" applyAlignment="1">
      <alignment horizontal="right" vertical="center"/>
    </xf>
    <xf numFmtId="0" fontId="0" fillId="6" borderId="0" xfId="0" applyFont="1" applyFill="1" applyBorder="1" applyAlignment="1">
      <alignment vertical="center"/>
    </xf>
    <xf numFmtId="0" fontId="3" fillId="6" borderId="9" xfId="0" applyFont="1" applyFill="1" applyBorder="1" applyAlignment="1">
      <alignment horizontal="left" vertical="center"/>
    </xf>
    <xf numFmtId="0" fontId="3" fillId="6" borderId="10" xfId="0" applyFont="1" applyFill="1" applyBorder="1" applyAlignment="1">
      <alignment horizontal="right" vertical="center"/>
    </xf>
    <xf numFmtId="0" fontId="3" fillId="6" borderId="10" xfId="0" applyFont="1" applyFill="1" applyBorder="1" applyAlignment="1">
      <alignment horizontal="center" vertical="center"/>
    </xf>
    <xf numFmtId="4" fontId="3" fillId="6" borderId="10" xfId="0" applyNumberFormat="1" applyFont="1" applyFill="1" applyBorder="1" applyAlignment="1">
      <alignment vertical="center"/>
    </xf>
    <xf numFmtId="0" fontId="0" fillId="6" borderId="27" xfId="0" applyFont="1" applyFill="1" applyBorder="1" applyAlignment="1">
      <alignment vertical="center"/>
    </xf>
    <xf numFmtId="0" fontId="0" fillId="0" borderId="4" xfId="0" applyFont="1" applyBorder="1" applyAlignment="1">
      <alignment vertical="center"/>
    </xf>
    <xf numFmtId="0" fontId="2" fillId="6" borderId="0" xfId="0" applyFont="1" applyFill="1" applyBorder="1" applyAlignment="1">
      <alignment horizontal="left" vertical="center"/>
    </xf>
    <xf numFmtId="0" fontId="2" fillId="6" borderId="0" xfId="0" applyFont="1" applyFill="1" applyBorder="1" applyAlignment="1">
      <alignment horizontal="right" vertical="center"/>
    </xf>
    <xf numFmtId="0" fontId="0" fillId="6" borderId="6" xfId="0" applyFont="1" applyFill="1" applyBorder="1" applyAlignment="1">
      <alignment vertical="center"/>
    </xf>
    <xf numFmtId="0" fontId="29" fillId="0" borderId="0" xfId="0" applyFont="1" applyBorder="1" applyAlignment="1">
      <alignment horizontal="lef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24" xfId="0" applyFont="1" applyBorder="1" applyAlignment="1">
      <alignment horizontal="left" vertical="center"/>
    </xf>
    <xf numFmtId="0" fontId="5" fillId="0" borderId="24" xfId="0" applyFont="1" applyBorder="1" applyAlignment="1">
      <alignment vertical="center"/>
    </xf>
    <xf numFmtId="4" fontId="5" fillId="0" borderId="24" xfId="0" applyNumberFormat="1" applyFont="1" applyBorder="1" applyAlignment="1">
      <alignment vertical="center"/>
    </xf>
    <xf numFmtId="0" fontId="5" fillId="0" borderId="6"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xf>
    <xf numFmtId="4" fontId="6" fillId="0" borderId="24" xfId="0" applyNumberFormat="1" applyFont="1" applyBorder="1" applyAlignment="1">
      <alignment vertical="center"/>
    </xf>
    <xf numFmtId="0" fontId="6" fillId="0" borderId="6" xfId="0" applyFont="1" applyBorder="1" applyAlignment="1">
      <alignment vertical="center"/>
    </xf>
    <xf numFmtId="0" fontId="2" fillId="0" borderId="0" xfId="0" applyFont="1" applyAlignment="1">
      <alignment horizontal="left" vertical="center"/>
    </xf>
    <xf numFmtId="0" fontId="0" fillId="0" borderId="5" xfId="0" applyFont="1" applyBorder="1" applyAlignment="1">
      <alignment horizontal="center" vertical="center" wrapText="1"/>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30" fillId="6" borderId="21" xfId="0" applyFont="1" applyFill="1" applyBorder="1" applyAlignment="1">
      <alignment horizontal="center" vertical="center" wrapText="1"/>
    </xf>
    <xf numFmtId="0" fontId="2" fillId="6" borderId="22" xfId="0" applyFont="1" applyFill="1" applyBorder="1" applyAlignment="1">
      <alignment horizontal="center" vertical="center" wrapText="1"/>
    </xf>
    <xf numFmtId="4" fontId="22" fillId="0" borderId="0" xfId="0" applyNumberFormat="1" applyFont="1" applyAlignment="1"/>
    <xf numFmtId="166" fontId="31" fillId="0" borderId="16" xfId="0" applyNumberFormat="1" applyFont="1" applyBorder="1" applyAlignment="1"/>
    <xf numFmtId="166" fontId="31" fillId="0" borderId="17" xfId="0" applyNumberFormat="1" applyFont="1" applyBorder="1" applyAlignment="1"/>
    <xf numFmtId="4" fontId="32" fillId="0" borderId="0" xfId="0" applyNumberFormat="1" applyFont="1" applyAlignment="1">
      <alignment vertical="center"/>
    </xf>
    <xf numFmtId="0" fontId="7" fillId="0" borderId="5" xfId="0" applyFont="1" applyBorder="1" applyAlignment="1"/>
    <xf numFmtId="0" fontId="7" fillId="0" borderId="0" xfId="0" applyFont="1" applyAlignment="1">
      <alignment horizontal="left"/>
    </xf>
    <xf numFmtId="0" fontId="5" fillId="0" borderId="0" xfId="0" applyFont="1" applyAlignment="1">
      <alignment horizontal="left"/>
    </xf>
    <xf numFmtId="4" fontId="5" fillId="0" borderId="0" xfId="0" applyNumberFormat="1" applyFont="1" applyAlignment="1"/>
    <xf numFmtId="0" fontId="7" fillId="0" borderId="18" xfId="0" applyFont="1" applyBorder="1" applyAlignment="1"/>
    <xf numFmtId="0" fontId="7" fillId="0" borderId="0" xfId="0" applyFont="1" applyBorder="1" applyAlignment="1"/>
    <xf numFmtId="166" fontId="7" fillId="0" borderId="0" xfId="0" applyNumberFormat="1" applyFont="1" applyBorder="1" applyAlignment="1"/>
    <xf numFmtId="166" fontId="7" fillId="0" borderId="19" xfId="0" applyNumberFormat="1" applyFont="1" applyBorder="1" applyAlignment="1"/>
    <xf numFmtId="0" fontId="7" fillId="0" borderId="0" xfId="0" applyFont="1" applyAlignment="1">
      <alignment horizontal="center"/>
    </xf>
    <xf numFmtId="4" fontId="7" fillId="0" borderId="0" xfId="0" applyNumberFormat="1" applyFont="1" applyAlignment="1">
      <alignment vertical="center"/>
    </xf>
    <xf numFmtId="0" fontId="7" fillId="0" borderId="0" xfId="0" applyFont="1" applyBorder="1" applyAlignment="1">
      <alignment horizontal="left"/>
    </xf>
    <xf numFmtId="0" fontId="6" fillId="0" borderId="0" xfId="0" applyFont="1" applyBorder="1" applyAlignment="1">
      <alignment horizontal="left"/>
    </xf>
    <xf numFmtId="4" fontId="6" fillId="0" borderId="0" xfId="0" applyNumberFormat="1" applyFont="1" applyBorder="1" applyAlignment="1"/>
    <xf numFmtId="0" fontId="0" fillId="0" borderId="5" xfId="0" applyFont="1" applyBorder="1" applyAlignment="1" applyProtection="1">
      <alignment vertical="center"/>
      <protection locked="0"/>
    </xf>
    <xf numFmtId="0" fontId="0" fillId="0" borderId="28" xfId="0" applyFont="1" applyBorder="1" applyAlignment="1" applyProtection="1">
      <alignment horizontal="center" vertical="center"/>
      <protection locked="0"/>
    </xf>
    <xf numFmtId="49" fontId="0" fillId="0" borderId="28" xfId="0" applyNumberFormat="1"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8" xfId="0" applyFont="1" applyBorder="1" applyAlignment="1" applyProtection="1">
      <alignment horizontal="center" vertical="center" wrapText="1"/>
      <protection locked="0"/>
    </xf>
    <xf numFmtId="167" fontId="0" fillId="0" borderId="28" xfId="0" applyNumberFormat="1" applyFont="1" applyBorder="1" applyAlignment="1" applyProtection="1">
      <alignment vertical="center"/>
      <protection locked="0"/>
    </xf>
    <xf numFmtId="4" fontId="0" fillId="0" borderId="28" xfId="0" applyNumberFormat="1" applyFont="1" applyBorder="1" applyAlignment="1" applyProtection="1">
      <alignment vertical="center"/>
      <protection locked="0"/>
    </xf>
    <xf numFmtId="0" fontId="1" fillId="0" borderId="28" xfId="0" applyFont="1" applyBorder="1" applyAlignment="1">
      <alignment horizontal="left" vertical="center"/>
    </xf>
    <xf numFmtId="0" fontId="1" fillId="0" borderId="0" xfId="0" applyFont="1" applyBorder="1" applyAlignment="1">
      <alignment horizontal="center" vertical="center"/>
    </xf>
    <xf numFmtId="166" fontId="1" fillId="0" borderId="0" xfId="0" applyNumberFormat="1" applyFont="1" applyBorder="1" applyAlignment="1">
      <alignment vertical="center"/>
    </xf>
    <xf numFmtId="166" fontId="1" fillId="0" borderId="19" xfId="0" applyNumberFormat="1" applyFont="1" applyBorder="1" applyAlignment="1">
      <alignment vertical="center"/>
    </xf>
    <xf numFmtId="4" fontId="0" fillId="0" borderId="0" xfId="0" applyNumberFormat="1" applyFont="1" applyAlignment="1">
      <alignment vertical="center"/>
    </xf>
    <xf numFmtId="0" fontId="33" fillId="0" borderId="0" xfId="0" applyFont="1" applyBorder="1" applyAlignment="1">
      <alignment horizontal="left" vertical="center"/>
    </xf>
    <xf numFmtId="0" fontId="34" fillId="0" borderId="0" xfId="0" applyFont="1" applyBorder="1" applyAlignment="1">
      <alignment vertical="center" wrapText="1"/>
    </xf>
    <xf numFmtId="0" fontId="0" fillId="0" borderId="18" xfId="0" applyFont="1" applyBorder="1" applyAlignment="1">
      <alignment vertical="center"/>
    </xf>
    <xf numFmtId="0" fontId="33" fillId="0" borderId="0" xfId="0" applyFont="1" applyAlignment="1">
      <alignment horizontal="left" vertical="center"/>
    </xf>
    <xf numFmtId="0" fontId="34" fillId="0" borderId="0" xfId="0" applyFont="1" applyAlignment="1">
      <alignment vertical="center" wrapText="1"/>
    </xf>
    <xf numFmtId="0" fontId="8" fillId="0" borderId="5"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167" fontId="8" fillId="0" borderId="0" xfId="0" applyNumberFormat="1" applyFont="1" applyAlignment="1">
      <alignment vertical="center"/>
    </xf>
    <xf numFmtId="0" fontId="8" fillId="0" borderId="18" xfId="0" applyFont="1" applyBorder="1" applyAlignment="1">
      <alignment vertical="center"/>
    </xf>
    <xf numFmtId="0" fontId="8" fillId="0" borderId="0" xfId="0" applyFont="1" applyBorder="1" applyAlignment="1">
      <alignment vertical="center"/>
    </xf>
    <xf numFmtId="0" fontId="8" fillId="0" borderId="19" xfId="0" applyFont="1" applyBorder="1" applyAlignment="1">
      <alignment vertical="center"/>
    </xf>
    <xf numFmtId="0" fontId="9" fillId="0" borderId="5" xfId="0" applyFont="1" applyBorder="1" applyAlignment="1">
      <alignment vertical="center"/>
    </xf>
    <xf numFmtId="0" fontId="35" fillId="0" borderId="0" xfId="0" applyFont="1" applyBorder="1" applyAlignment="1">
      <alignment horizontal="left" vertical="center"/>
    </xf>
    <xf numFmtId="0" fontId="35" fillId="0" borderId="0" xfId="0" applyFont="1" applyBorder="1" applyAlignment="1">
      <alignment horizontal="left" vertical="center" wrapText="1"/>
    </xf>
    <xf numFmtId="167" fontId="9" fillId="0" borderId="0" xfId="0" applyNumberFormat="1" applyFont="1" applyBorder="1" applyAlignment="1">
      <alignment vertical="center"/>
    </xf>
    <xf numFmtId="0" fontId="9" fillId="0" borderId="18" xfId="0" applyFont="1" applyBorder="1" applyAlignment="1">
      <alignment vertical="center"/>
    </xf>
    <xf numFmtId="0" fontId="9" fillId="0" borderId="0" xfId="0" applyFont="1" applyBorder="1" applyAlignment="1">
      <alignment vertical="center"/>
    </xf>
    <xf numFmtId="0" fontId="9" fillId="0" borderId="19" xfId="0" applyFont="1" applyBorder="1" applyAlignment="1">
      <alignment vertical="center"/>
    </xf>
    <xf numFmtId="0" fontId="9" fillId="0" borderId="0" xfId="0" applyFont="1" applyAlignment="1">
      <alignment horizontal="left" vertical="center"/>
    </xf>
    <xf numFmtId="0" fontId="8" fillId="0" borderId="0" xfId="0" applyFont="1" applyBorder="1" applyAlignment="1">
      <alignment horizontal="left" vertical="center" wrapText="1"/>
    </xf>
    <xf numFmtId="167" fontId="8" fillId="0" borderId="0" xfId="0" applyNumberFormat="1" applyFont="1" applyBorder="1" applyAlignment="1">
      <alignment vertical="center"/>
    </xf>
    <xf numFmtId="0" fontId="36" fillId="0" borderId="28" xfId="0" applyFont="1" applyBorder="1" applyAlignment="1" applyProtection="1">
      <alignment horizontal="center" vertical="center"/>
      <protection locked="0"/>
    </xf>
    <xf numFmtId="49" fontId="36" fillId="0" borderId="28" xfId="0" applyNumberFormat="1" applyFont="1" applyBorder="1" applyAlignment="1" applyProtection="1">
      <alignment horizontal="left" vertical="center" wrapText="1"/>
      <protection locked="0"/>
    </xf>
    <xf numFmtId="0" fontId="36" fillId="0" borderId="28" xfId="0" applyFont="1" applyBorder="1" applyAlignment="1" applyProtection="1">
      <alignment horizontal="left" vertical="center" wrapText="1"/>
      <protection locked="0"/>
    </xf>
    <xf numFmtId="0" fontId="36" fillId="0" borderId="28" xfId="0" applyFont="1" applyBorder="1" applyAlignment="1" applyProtection="1">
      <alignment horizontal="center" vertical="center" wrapText="1"/>
      <protection locked="0"/>
    </xf>
    <xf numFmtId="167" fontId="36" fillId="0" borderId="28" xfId="0" applyNumberFormat="1" applyFont="1" applyBorder="1" applyAlignment="1" applyProtection="1">
      <alignment vertical="center"/>
      <protection locked="0"/>
    </xf>
    <xf numFmtId="4" fontId="36" fillId="0" borderId="28" xfId="0" applyNumberFormat="1" applyFont="1" applyBorder="1" applyAlignment="1" applyProtection="1">
      <alignment vertical="center"/>
      <protection locked="0"/>
    </xf>
    <xf numFmtId="0" fontId="36" fillId="0" borderId="5" xfId="0" applyFont="1" applyBorder="1" applyAlignment="1">
      <alignment vertical="center"/>
    </xf>
    <xf numFmtId="0" fontId="36" fillId="0" borderId="28" xfId="0" applyFont="1" applyBorder="1" applyAlignment="1">
      <alignment horizontal="left" vertical="center"/>
    </xf>
    <xf numFmtId="0" fontId="36" fillId="0" borderId="0" xfId="0" applyFont="1" applyBorder="1" applyAlignment="1">
      <alignment horizontal="center" vertical="center"/>
    </xf>
    <xf numFmtId="0" fontId="35" fillId="0" borderId="0" xfId="0" applyFont="1" applyAlignment="1">
      <alignment horizontal="left" vertical="center"/>
    </xf>
    <xf numFmtId="0" fontId="35" fillId="0" borderId="0" xfId="0" applyFont="1" applyAlignment="1">
      <alignment horizontal="left" vertical="center" wrapText="1"/>
    </xf>
    <xf numFmtId="167" fontId="9" fillId="0" borderId="0" xfId="0" applyNumberFormat="1" applyFont="1" applyAlignment="1">
      <alignment vertical="center"/>
    </xf>
    <xf numFmtId="0" fontId="1" fillId="0" borderId="24" xfId="0" applyFont="1" applyBorder="1" applyAlignment="1">
      <alignment horizontal="center" vertical="center"/>
    </xf>
    <xf numFmtId="166" fontId="1" fillId="0" borderId="24" xfId="0" applyNumberFormat="1" applyFont="1" applyBorder="1" applyAlignment="1">
      <alignment vertical="center"/>
    </xf>
    <xf numFmtId="166" fontId="1" fillId="0" borderId="25" xfId="0" applyNumberFormat="1" applyFont="1" applyBorder="1" applyAlignment="1">
      <alignment vertical="center"/>
    </xf>
    <xf numFmtId="0" fontId="0" fillId="0" borderId="0" xfId="0" applyAlignment="1" applyProtection="1">
      <alignment vertical="top"/>
      <protection locked="0"/>
    </xf>
    <xf numFmtId="0" fontId="37" fillId="0" borderId="29" xfId="0" applyFont="1" applyBorder="1" applyAlignment="1" applyProtection="1">
      <alignment vertical="center" wrapText="1"/>
      <protection locked="0"/>
    </xf>
    <xf numFmtId="0" fontId="37" fillId="0" borderId="30" xfId="0" applyFont="1" applyBorder="1" applyAlignment="1" applyProtection="1">
      <alignment vertical="center" wrapText="1"/>
      <protection locked="0"/>
    </xf>
    <xf numFmtId="0" fontId="37" fillId="0" borderId="31" xfId="0" applyFont="1" applyBorder="1" applyAlignment="1" applyProtection="1">
      <alignment vertical="center" wrapText="1"/>
      <protection locked="0"/>
    </xf>
    <xf numFmtId="0" fontId="37" fillId="0" borderId="32" xfId="0" applyFont="1" applyBorder="1" applyAlignment="1" applyProtection="1">
      <alignment horizontal="center" vertical="center" wrapText="1"/>
      <protection locked="0"/>
    </xf>
    <xf numFmtId="0" fontId="37" fillId="0" borderId="33" xfId="0" applyFont="1" applyBorder="1" applyAlignment="1" applyProtection="1">
      <alignment horizontal="center" vertical="center" wrapText="1"/>
      <protection locked="0"/>
    </xf>
    <xf numFmtId="0" fontId="37" fillId="0" borderId="32" xfId="0" applyFont="1" applyBorder="1" applyAlignment="1" applyProtection="1">
      <alignment vertical="center" wrapText="1"/>
      <protection locked="0"/>
    </xf>
    <xf numFmtId="0" fontId="37" fillId="0" borderId="33" xfId="0" applyFont="1" applyBorder="1" applyAlignment="1" applyProtection="1">
      <alignment vertical="center" wrapText="1"/>
      <protection locked="0"/>
    </xf>
    <xf numFmtId="0" fontId="39" fillId="0" borderId="1"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32"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0" fontId="40" fillId="0" borderId="1" xfId="0" applyFont="1" applyBorder="1" applyAlignment="1" applyProtection="1">
      <alignment vertical="center"/>
      <protection locked="0"/>
    </xf>
    <xf numFmtId="0" fontId="40" fillId="0" borderId="1" xfId="0" applyFont="1" applyBorder="1" applyAlignment="1" applyProtection="1">
      <alignment horizontal="left" vertical="center"/>
      <protection locked="0"/>
    </xf>
    <xf numFmtId="49" fontId="40" fillId="0" borderId="1" xfId="0" applyNumberFormat="1" applyFont="1" applyBorder="1" applyAlignment="1" applyProtection="1">
      <alignment vertical="center" wrapText="1"/>
      <protection locked="0"/>
    </xf>
    <xf numFmtId="0" fontId="37" fillId="0" borderId="35" xfId="0" applyFont="1" applyBorder="1" applyAlignment="1" applyProtection="1">
      <alignment vertical="center" wrapText="1"/>
      <protection locked="0"/>
    </xf>
    <xf numFmtId="0" fontId="41" fillId="0" borderId="34" xfId="0" applyFont="1" applyBorder="1" applyAlignment="1" applyProtection="1">
      <alignment vertical="center" wrapText="1"/>
      <protection locked="0"/>
    </xf>
    <xf numFmtId="0" fontId="37" fillId="0" borderId="36" xfId="0" applyFont="1" applyBorder="1" applyAlignment="1" applyProtection="1">
      <alignment vertical="center" wrapText="1"/>
      <protection locked="0"/>
    </xf>
    <xf numFmtId="0" fontId="37" fillId="0" borderId="1" xfId="0" applyFont="1" applyBorder="1" applyAlignment="1" applyProtection="1">
      <alignment vertical="top"/>
      <protection locked="0"/>
    </xf>
    <xf numFmtId="0" fontId="37" fillId="0" borderId="0" xfId="0" applyFont="1" applyAlignment="1" applyProtection="1">
      <alignment vertical="top"/>
      <protection locked="0"/>
    </xf>
    <xf numFmtId="0" fontId="37" fillId="0" borderId="29" xfId="0" applyFont="1" applyBorder="1" applyAlignment="1" applyProtection="1">
      <alignment horizontal="left" vertical="center"/>
      <protection locked="0"/>
    </xf>
    <xf numFmtId="0" fontId="37" fillId="0" borderId="30" xfId="0" applyFont="1" applyBorder="1" applyAlignment="1" applyProtection="1">
      <alignment horizontal="left" vertical="center"/>
      <protection locked="0"/>
    </xf>
    <xf numFmtId="0" fontId="37" fillId="0" borderId="31"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9" fillId="0" borderId="34" xfId="0" applyFont="1" applyBorder="1" applyAlignment="1" applyProtection="1">
      <alignment horizontal="center" vertical="center"/>
      <protection locked="0"/>
    </xf>
    <xf numFmtId="0" fontId="42" fillId="0" borderId="34"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1" xfId="0" applyFont="1" applyBorder="1" applyAlignment="1" applyProtection="1">
      <alignment horizontal="center" vertical="center"/>
      <protection locked="0"/>
    </xf>
    <xf numFmtId="0" fontId="40" fillId="0" borderId="32" xfId="0" applyFont="1" applyBorder="1" applyAlignment="1" applyProtection="1">
      <alignment horizontal="left" vertical="center"/>
      <protection locked="0"/>
    </xf>
    <xf numFmtId="0" fontId="40" fillId="2" borderId="1" xfId="0" applyFont="1" applyFill="1" applyBorder="1" applyAlignment="1" applyProtection="1">
      <alignment horizontal="left" vertical="center"/>
      <protection locked="0"/>
    </xf>
    <xf numFmtId="0" fontId="40" fillId="2" borderId="1" xfId="0" applyFont="1" applyFill="1" applyBorder="1" applyAlignment="1" applyProtection="1">
      <alignment horizontal="center" vertical="center"/>
      <protection locked="0"/>
    </xf>
    <xf numFmtId="0" fontId="37" fillId="0" borderId="35" xfId="0" applyFont="1" applyBorder="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37" fillId="0" borderId="36" xfId="0" applyFont="1" applyBorder="1" applyAlignment="1" applyProtection="1">
      <alignment horizontal="left" vertical="center"/>
      <protection locked="0"/>
    </xf>
    <xf numFmtId="0" fontId="37" fillId="0" borderId="1"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37" fillId="0" borderId="1"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wrapText="1"/>
      <protection locked="0"/>
    </xf>
    <xf numFmtId="0" fontId="37" fillId="0" borderId="29" xfId="0" applyFont="1" applyBorder="1" applyAlignment="1" applyProtection="1">
      <alignment horizontal="left" vertical="center" wrapText="1"/>
      <protection locked="0"/>
    </xf>
    <xf numFmtId="0" fontId="37" fillId="0" borderId="30" xfId="0" applyFont="1" applyBorder="1" applyAlignment="1" applyProtection="1">
      <alignment horizontal="left" vertical="center" wrapText="1"/>
      <protection locked="0"/>
    </xf>
    <xf numFmtId="0" fontId="37" fillId="0" borderId="31" xfId="0" applyFont="1" applyBorder="1" applyAlignment="1" applyProtection="1">
      <alignment horizontal="left" vertical="center" wrapText="1"/>
      <protection locked="0"/>
    </xf>
    <xf numFmtId="0" fontId="37" fillId="0" borderId="32" xfId="0" applyFont="1" applyBorder="1" applyAlignment="1" applyProtection="1">
      <alignment horizontal="left" vertical="center" wrapText="1"/>
      <protection locked="0"/>
    </xf>
    <xf numFmtId="0" fontId="37" fillId="0" borderId="33"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protection locked="0"/>
    </xf>
    <xf numFmtId="0" fontId="40" fillId="0" borderId="35" xfId="0" applyFont="1" applyBorder="1" applyAlignment="1" applyProtection="1">
      <alignment horizontal="left" vertical="center" wrapText="1"/>
      <protection locked="0"/>
    </xf>
    <xf numFmtId="0" fontId="40" fillId="0" borderId="34"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wrapText="1"/>
      <protection locked="0"/>
    </xf>
    <xf numFmtId="0" fontId="40" fillId="0" borderId="1" xfId="0" applyFont="1" applyBorder="1" applyAlignment="1" applyProtection="1">
      <alignment horizontal="left" vertical="top"/>
      <protection locked="0"/>
    </xf>
    <xf numFmtId="0" fontId="40" fillId="0" borderId="1" xfId="0" applyFont="1" applyBorder="1" applyAlignment="1" applyProtection="1">
      <alignment horizontal="center" vertical="top"/>
      <protection locked="0"/>
    </xf>
    <xf numFmtId="0" fontId="40" fillId="0" borderId="35" xfId="0" applyFont="1" applyBorder="1" applyAlignment="1" applyProtection="1">
      <alignment horizontal="left" vertical="center"/>
      <protection locked="0"/>
    </xf>
    <xf numFmtId="0" fontId="40" fillId="0" borderId="36" xfId="0" applyFont="1" applyBorder="1" applyAlignment="1" applyProtection="1">
      <alignment horizontal="left" vertical="center"/>
      <protection locked="0"/>
    </xf>
    <xf numFmtId="0" fontId="42" fillId="0" borderId="0" xfId="0" applyFont="1" applyAlignment="1" applyProtection="1">
      <alignment vertical="center"/>
      <protection locked="0"/>
    </xf>
    <xf numFmtId="0" fontId="39" fillId="0" borderId="1" xfId="0" applyFont="1" applyBorder="1" applyAlignment="1" applyProtection="1">
      <alignment vertical="center"/>
      <protection locked="0"/>
    </xf>
    <xf numFmtId="0" fontId="42" fillId="0" borderId="34" xfId="0" applyFont="1" applyBorder="1" applyAlignment="1" applyProtection="1">
      <alignment vertical="center"/>
      <protection locked="0"/>
    </xf>
    <xf numFmtId="0" fontId="39"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0"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39" fillId="0" borderId="34" xfId="0" applyFont="1" applyBorder="1" applyAlignment="1" applyProtection="1">
      <alignment horizontal="left"/>
      <protection locked="0"/>
    </xf>
    <xf numFmtId="0" fontId="42" fillId="0" borderId="34" xfId="0" applyFont="1" applyBorder="1" applyAlignment="1" applyProtection="1">
      <protection locked="0"/>
    </xf>
    <xf numFmtId="0" fontId="37" fillId="0" borderId="32" xfId="0" applyFont="1" applyBorder="1" applyAlignment="1" applyProtection="1">
      <alignment vertical="top"/>
      <protection locked="0"/>
    </xf>
    <xf numFmtId="0" fontId="37" fillId="0" borderId="33" xfId="0" applyFont="1" applyBorder="1" applyAlignment="1" applyProtection="1">
      <alignment vertical="top"/>
      <protection locked="0"/>
    </xf>
    <xf numFmtId="0" fontId="37" fillId="0" borderId="1" xfId="0" applyFont="1" applyBorder="1" applyAlignment="1" applyProtection="1">
      <alignment horizontal="center" vertical="center"/>
      <protection locked="0"/>
    </xf>
    <xf numFmtId="0" fontId="37" fillId="0" borderId="1" xfId="0" applyFont="1" applyBorder="1" applyAlignment="1" applyProtection="1">
      <alignment horizontal="left" vertical="top"/>
      <protection locked="0"/>
    </xf>
    <xf numFmtId="0" fontId="37" fillId="0" borderId="35" xfId="0" applyFont="1" applyBorder="1" applyAlignment="1" applyProtection="1">
      <alignment vertical="top"/>
      <protection locked="0"/>
    </xf>
    <xf numFmtId="0" fontId="37" fillId="0" borderId="34" xfId="0" applyFont="1" applyBorder="1" applyAlignment="1" applyProtection="1">
      <alignment vertical="top"/>
      <protection locked="0"/>
    </xf>
    <xf numFmtId="0" fontId="37" fillId="0" borderId="36" xfId="0" applyFont="1" applyBorder="1" applyAlignment="1" applyProtection="1">
      <alignment vertical="top"/>
      <protection locked="0"/>
    </xf>
    <xf numFmtId="0" fontId="2" fillId="0" borderId="0" xfId="0" applyFont="1" applyBorder="1" applyAlignment="1">
      <alignment horizontal="left" vertical="center"/>
    </xf>
    <xf numFmtId="0" fontId="0" fillId="0" borderId="0" xfId="0" applyBorder="1"/>
    <xf numFmtId="0" fontId="3" fillId="0" borderId="0" xfId="0" applyFont="1" applyBorder="1" applyAlignment="1">
      <alignment horizontal="left" vertical="top" wrapText="1"/>
    </xf>
    <xf numFmtId="0" fontId="2" fillId="0" borderId="0" xfId="0" applyFont="1" applyBorder="1" applyAlignment="1">
      <alignment horizontal="left" vertical="center" wrapText="1"/>
    </xf>
    <xf numFmtId="4" fontId="18" fillId="0" borderId="8" xfId="0" applyNumberFormat="1" applyFont="1" applyBorder="1" applyAlignment="1">
      <alignment vertical="center"/>
    </xf>
    <xf numFmtId="0" fontId="0" fillId="0" borderId="8" xfId="0" applyFont="1" applyBorder="1" applyAlignment="1">
      <alignment vertical="center"/>
    </xf>
    <xf numFmtId="0" fontId="1" fillId="0" borderId="0" xfId="0" applyFont="1" applyBorder="1" applyAlignment="1">
      <alignment horizontal="right" vertical="center"/>
    </xf>
    <xf numFmtId="164" fontId="1" fillId="0" borderId="0" xfId="0" applyNumberFormat="1" applyFont="1" applyBorder="1" applyAlignment="1">
      <alignment horizontal="center" vertical="center"/>
    </xf>
    <xf numFmtId="0" fontId="1" fillId="0" borderId="0" xfId="0" applyFont="1" applyBorder="1" applyAlignment="1">
      <alignment vertical="center"/>
    </xf>
    <xf numFmtId="4" fontId="19" fillId="0" borderId="0" xfId="0" applyNumberFormat="1" applyFont="1" applyBorder="1" applyAlignment="1">
      <alignment vertical="center"/>
    </xf>
    <xf numFmtId="0" fontId="3" fillId="5" borderId="10" xfId="0" applyFont="1" applyFill="1" applyBorder="1" applyAlignment="1">
      <alignment horizontal="left" vertical="center"/>
    </xf>
    <xf numFmtId="0" fontId="0" fillId="5" borderId="10" xfId="0" applyFont="1" applyFill="1" applyBorder="1" applyAlignment="1">
      <alignment vertical="center"/>
    </xf>
    <xf numFmtId="4" fontId="3" fillId="5" borderId="10" xfId="0" applyNumberFormat="1" applyFont="1" applyFill="1" applyBorder="1" applyAlignment="1">
      <alignment vertical="center"/>
    </xf>
    <xf numFmtId="0" fontId="0" fillId="5" borderId="11" xfId="0" applyFont="1" applyFill="1" applyBorder="1" applyAlignment="1">
      <alignment vertical="center"/>
    </xf>
    <xf numFmtId="0" fontId="15" fillId="4" borderId="0" xfId="0" applyFont="1" applyFill="1" applyAlignment="1">
      <alignment horizontal="center" vertical="center"/>
    </xf>
    <xf numFmtId="0" fontId="0" fillId="0" borderId="0" xfId="0"/>
    <xf numFmtId="4" fontId="25" fillId="0" borderId="0" xfId="0" applyNumberFormat="1" applyFont="1" applyAlignment="1">
      <alignment vertical="center"/>
    </xf>
    <xf numFmtId="0" fontId="25" fillId="0" borderId="0" xfId="0" applyFont="1" applyAlignment="1">
      <alignment vertical="center"/>
    </xf>
    <xf numFmtId="0" fontId="24" fillId="0" borderId="0" xfId="0" applyFont="1" applyAlignment="1">
      <alignment horizontal="left" vertical="center" wrapText="1"/>
    </xf>
    <xf numFmtId="4" fontId="22" fillId="0" borderId="0" xfId="0" applyNumberFormat="1" applyFont="1" applyAlignment="1">
      <alignment horizontal="right" vertical="center"/>
    </xf>
    <xf numFmtId="4" fontId="22" fillId="0" borderId="0" xfId="0" applyNumberFormat="1" applyFont="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xf>
    <xf numFmtId="0" fontId="21" fillId="0" borderId="15" xfId="0" applyFont="1" applyBorder="1" applyAlignment="1">
      <alignment horizontal="center" vertical="center"/>
    </xf>
    <xf numFmtId="0" fontId="21"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2" fillId="6" borderId="9" xfId="0" applyFont="1" applyFill="1" applyBorder="1" applyAlignment="1">
      <alignment horizontal="center" vertical="center"/>
    </xf>
    <xf numFmtId="0" fontId="2" fillId="6" borderId="10" xfId="0" applyFont="1" applyFill="1" applyBorder="1" applyAlignment="1">
      <alignment horizontal="left" vertical="center"/>
    </xf>
    <xf numFmtId="0" fontId="2" fillId="6" borderId="10" xfId="0" applyFont="1" applyFill="1" applyBorder="1" applyAlignment="1">
      <alignment horizontal="center" vertical="center"/>
    </xf>
    <xf numFmtId="0" fontId="2" fillId="6" borderId="10" xfId="0" applyFont="1" applyFill="1" applyBorder="1" applyAlignment="1">
      <alignment horizontal="right" vertical="center"/>
    </xf>
    <xf numFmtId="0" fontId="28" fillId="3" borderId="0" xfId="1" applyFont="1" applyFill="1" applyAlignment="1" applyProtection="1">
      <alignment vertical="center"/>
    </xf>
    <xf numFmtId="0" fontId="3" fillId="0" borderId="0" xfId="0" applyFont="1" applyBorder="1" applyAlignment="1">
      <alignment horizontal="left" vertical="center" wrapText="1"/>
    </xf>
    <xf numFmtId="0" fontId="0" fillId="0" borderId="0" xfId="0" applyFont="1" applyBorder="1" applyAlignment="1">
      <alignment vertical="center"/>
    </xf>
    <xf numFmtId="0" fontId="0" fillId="0" borderId="0" xfId="0" applyFont="1" applyAlignment="1">
      <alignment vertical="center"/>
    </xf>
    <xf numFmtId="0" fontId="39" fillId="0" borderId="34" xfId="0" applyFont="1" applyBorder="1" applyAlignment="1" applyProtection="1">
      <alignment horizontal="left"/>
      <protection locked="0"/>
    </xf>
    <xf numFmtId="0" fontId="40"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top"/>
      <protection locked="0"/>
    </xf>
    <xf numFmtId="0" fontId="38" fillId="0" borderId="1" xfId="0" applyFont="1" applyBorder="1" applyAlignment="1" applyProtection="1">
      <alignment horizontal="center" vertical="center"/>
      <protection locked="0"/>
    </xf>
    <xf numFmtId="0" fontId="38" fillId="0" borderId="1" xfId="0" applyFont="1" applyBorder="1" applyAlignment="1" applyProtection="1">
      <alignment horizontal="center" vertical="center" wrapText="1"/>
      <protection locked="0"/>
    </xf>
    <xf numFmtId="49" fontId="40" fillId="0" borderId="1" xfId="0" applyNumberFormat="1"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39" fillId="0" borderId="34" xfId="0" applyFont="1" applyBorder="1" applyAlignment="1" applyProtection="1">
      <alignment horizontal="left" wrapText="1"/>
      <protection locked="0"/>
    </xf>
    <xf numFmtId="4" fontId="0" fillId="7" borderId="28" xfId="0" applyNumberFormat="1" applyFont="1" applyFill="1" applyBorder="1" applyAlignment="1" applyProtection="1">
      <alignment vertical="center"/>
      <protection locked="0"/>
    </xf>
    <xf numFmtId="4" fontId="36" fillId="7" borderId="28" xfId="0" applyNumberFormat="1" applyFont="1" applyFill="1" applyBorder="1" applyAlignment="1" applyProtection="1">
      <alignment vertical="center"/>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4"/>
  <sheetViews>
    <sheetView showGridLines="0" tabSelected="1" workbookViewId="0">
      <pane ySplit="1" topLeftCell="A2" activePane="bottomLeft" state="frozen"/>
      <selection pane="bottomLeft" activeCell="AK23" sqref="AK23:AO23"/>
    </sheetView>
  </sheetViews>
  <sheetFormatPr defaultRowHeight="13.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4" t="s">
        <v>0</v>
      </c>
      <c r="B1" s="15"/>
      <c r="C1" s="15"/>
      <c r="D1" s="16" t="s">
        <v>1</v>
      </c>
      <c r="E1" s="15"/>
      <c r="F1" s="15"/>
      <c r="G1" s="15"/>
      <c r="H1" s="15"/>
      <c r="I1" s="15"/>
      <c r="J1" s="15"/>
      <c r="K1" s="17" t="s">
        <v>2</v>
      </c>
      <c r="L1" s="17"/>
      <c r="M1" s="17"/>
      <c r="N1" s="17"/>
      <c r="O1" s="17"/>
      <c r="P1" s="17"/>
      <c r="Q1" s="17"/>
      <c r="R1" s="17"/>
      <c r="S1" s="17"/>
      <c r="T1" s="15"/>
      <c r="U1" s="15"/>
      <c r="V1" s="15"/>
      <c r="W1" s="17" t="s">
        <v>3</v>
      </c>
      <c r="X1" s="17"/>
      <c r="Y1" s="17"/>
      <c r="Z1" s="17"/>
      <c r="AA1" s="17"/>
      <c r="AB1" s="17"/>
      <c r="AC1" s="17"/>
      <c r="AD1" s="17"/>
      <c r="AE1" s="17"/>
      <c r="AF1" s="17"/>
      <c r="AG1" s="17"/>
      <c r="AH1" s="17"/>
      <c r="AI1" s="18"/>
      <c r="AJ1" s="19"/>
      <c r="AK1" s="19"/>
      <c r="AL1" s="19"/>
      <c r="AM1" s="19"/>
      <c r="AN1" s="19"/>
      <c r="AO1" s="19"/>
      <c r="AP1" s="19"/>
      <c r="AQ1" s="19"/>
      <c r="AR1" s="19"/>
      <c r="AS1" s="19"/>
      <c r="AT1" s="19"/>
      <c r="AU1" s="19"/>
      <c r="AV1" s="19"/>
      <c r="AW1" s="19"/>
      <c r="AX1" s="19"/>
      <c r="AY1" s="19"/>
      <c r="AZ1" s="19"/>
      <c r="BA1" s="20" t="s">
        <v>4</v>
      </c>
      <c r="BB1" s="20" t="s">
        <v>5</v>
      </c>
      <c r="BC1" s="19"/>
      <c r="BD1" s="19"/>
      <c r="BE1" s="19"/>
      <c r="BF1" s="19"/>
      <c r="BG1" s="19"/>
      <c r="BH1" s="19"/>
      <c r="BI1" s="19"/>
      <c r="BJ1" s="19"/>
      <c r="BK1" s="19"/>
      <c r="BL1" s="19"/>
      <c r="BM1" s="19"/>
      <c r="BN1" s="19"/>
      <c r="BO1" s="19"/>
      <c r="BP1" s="19"/>
      <c r="BQ1" s="19"/>
      <c r="BR1" s="19"/>
      <c r="BT1" s="21" t="s">
        <v>6</v>
      </c>
      <c r="BU1" s="21" t="s">
        <v>6</v>
      </c>
      <c r="BV1" s="21" t="s">
        <v>7</v>
      </c>
    </row>
    <row r="2" spans="1:74" ht="36.950000000000003" customHeight="1">
      <c r="AR2" s="288" t="s">
        <v>8</v>
      </c>
      <c r="AS2" s="289"/>
      <c r="AT2" s="289"/>
      <c r="AU2" s="289"/>
      <c r="AV2" s="289"/>
      <c r="AW2" s="289"/>
      <c r="AX2" s="289"/>
      <c r="AY2" s="289"/>
      <c r="AZ2" s="289"/>
      <c r="BA2" s="289"/>
      <c r="BB2" s="289"/>
      <c r="BC2" s="289"/>
      <c r="BD2" s="289"/>
      <c r="BE2" s="289"/>
      <c r="BS2" s="22" t="s">
        <v>9</v>
      </c>
      <c r="BT2" s="22" t="s">
        <v>10</v>
      </c>
    </row>
    <row r="3" spans="1:74" ht="6.95" customHeight="1">
      <c r="B3" s="23"/>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5"/>
      <c r="BS3" s="22" t="s">
        <v>9</v>
      </c>
      <c r="BT3" s="22" t="s">
        <v>11</v>
      </c>
    </row>
    <row r="4" spans="1:74" ht="36.950000000000003" customHeight="1">
      <c r="B4" s="26"/>
      <c r="C4" s="27"/>
      <c r="D4" s="28" t="s">
        <v>12</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9"/>
      <c r="AS4" s="30" t="s">
        <v>13</v>
      </c>
      <c r="BS4" s="22" t="s">
        <v>14</v>
      </c>
    </row>
    <row r="5" spans="1:74" ht="14.45" customHeight="1">
      <c r="B5" s="26"/>
      <c r="C5" s="27"/>
      <c r="D5" s="31" t="s">
        <v>15</v>
      </c>
      <c r="E5" s="27"/>
      <c r="F5" s="27"/>
      <c r="G5" s="27"/>
      <c r="H5" s="27"/>
      <c r="I5" s="27"/>
      <c r="J5" s="27"/>
      <c r="K5" s="274" t="s">
        <v>16</v>
      </c>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
      <c r="AQ5" s="29"/>
      <c r="BS5" s="22" t="s">
        <v>9</v>
      </c>
    </row>
    <row r="6" spans="1:74" ht="36.950000000000003" customHeight="1">
      <c r="B6" s="26"/>
      <c r="C6" s="27"/>
      <c r="D6" s="33" t="s">
        <v>17</v>
      </c>
      <c r="E6" s="27"/>
      <c r="F6" s="27"/>
      <c r="G6" s="27"/>
      <c r="H6" s="27"/>
      <c r="I6" s="27"/>
      <c r="J6" s="27"/>
      <c r="K6" s="276" t="s">
        <v>18</v>
      </c>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5"/>
      <c r="AN6" s="275"/>
      <c r="AO6" s="275"/>
      <c r="AP6" s="27"/>
      <c r="AQ6" s="29"/>
      <c r="BS6" s="22" t="s">
        <v>9</v>
      </c>
    </row>
    <row r="7" spans="1:74" ht="14.45" customHeight="1">
      <c r="B7" s="26"/>
      <c r="C7" s="27"/>
      <c r="D7" s="34" t="s">
        <v>19</v>
      </c>
      <c r="E7" s="27"/>
      <c r="F7" s="27"/>
      <c r="G7" s="27"/>
      <c r="H7" s="27"/>
      <c r="I7" s="27"/>
      <c r="J7" s="27"/>
      <c r="K7" s="32" t="s">
        <v>5</v>
      </c>
      <c r="L7" s="27"/>
      <c r="M7" s="27"/>
      <c r="N7" s="27"/>
      <c r="O7" s="27"/>
      <c r="P7" s="27"/>
      <c r="Q7" s="27"/>
      <c r="R7" s="27"/>
      <c r="S7" s="27"/>
      <c r="T7" s="27"/>
      <c r="U7" s="27"/>
      <c r="V7" s="27"/>
      <c r="W7" s="27"/>
      <c r="X7" s="27"/>
      <c r="Y7" s="27"/>
      <c r="Z7" s="27"/>
      <c r="AA7" s="27"/>
      <c r="AB7" s="27"/>
      <c r="AC7" s="27"/>
      <c r="AD7" s="27"/>
      <c r="AE7" s="27"/>
      <c r="AF7" s="27"/>
      <c r="AG7" s="27"/>
      <c r="AH7" s="27"/>
      <c r="AI7" s="27"/>
      <c r="AJ7" s="27"/>
      <c r="AK7" s="34" t="s">
        <v>20</v>
      </c>
      <c r="AL7" s="27"/>
      <c r="AM7" s="27"/>
      <c r="AN7" s="32" t="s">
        <v>5</v>
      </c>
      <c r="AO7" s="27"/>
      <c r="AP7" s="27"/>
      <c r="AQ7" s="29"/>
      <c r="BS7" s="22" t="s">
        <v>9</v>
      </c>
    </row>
    <row r="8" spans="1:74" ht="14.45" customHeight="1">
      <c r="B8" s="26"/>
      <c r="C8" s="27"/>
      <c r="D8" s="34" t="s">
        <v>21</v>
      </c>
      <c r="E8" s="27"/>
      <c r="F8" s="27"/>
      <c r="G8" s="27"/>
      <c r="H8" s="27"/>
      <c r="I8" s="27"/>
      <c r="J8" s="27"/>
      <c r="K8" s="32" t="s">
        <v>22</v>
      </c>
      <c r="L8" s="27"/>
      <c r="M8" s="27"/>
      <c r="N8" s="27"/>
      <c r="O8" s="27"/>
      <c r="P8" s="27"/>
      <c r="Q8" s="27"/>
      <c r="R8" s="27"/>
      <c r="S8" s="27"/>
      <c r="T8" s="27"/>
      <c r="U8" s="27"/>
      <c r="V8" s="27"/>
      <c r="W8" s="27"/>
      <c r="X8" s="27"/>
      <c r="Y8" s="27"/>
      <c r="Z8" s="27"/>
      <c r="AA8" s="27"/>
      <c r="AB8" s="27"/>
      <c r="AC8" s="27"/>
      <c r="AD8" s="27"/>
      <c r="AE8" s="27"/>
      <c r="AF8" s="27"/>
      <c r="AG8" s="27"/>
      <c r="AH8" s="27"/>
      <c r="AI8" s="27"/>
      <c r="AJ8" s="27"/>
      <c r="AK8" s="34" t="s">
        <v>23</v>
      </c>
      <c r="AL8" s="27"/>
      <c r="AM8" s="27"/>
      <c r="AN8" s="32" t="s">
        <v>24</v>
      </c>
      <c r="AO8" s="27"/>
      <c r="AP8" s="27"/>
      <c r="AQ8" s="29"/>
      <c r="BS8" s="22" t="s">
        <v>9</v>
      </c>
    </row>
    <row r="9" spans="1:74" ht="14.45" customHeight="1">
      <c r="B9" s="26"/>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9"/>
      <c r="BS9" s="22" t="s">
        <v>9</v>
      </c>
    </row>
    <row r="10" spans="1:74" ht="14.45" customHeight="1">
      <c r="B10" s="26"/>
      <c r="C10" s="27"/>
      <c r="D10" s="34" t="s">
        <v>25</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34" t="s">
        <v>26</v>
      </c>
      <c r="AL10" s="27"/>
      <c r="AM10" s="27"/>
      <c r="AN10" s="32" t="s">
        <v>5</v>
      </c>
      <c r="AO10" s="27"/>
      <c r="AP10" s="27"/>
      <c r="AQ10" s="29"/>
      <c r="BS10" s="22" t="s">
        <v>9</v>
      </c>
    </row>
    <row r="11" spans="1:74" ht="18.399999999999999" customHeight="1">
      <c r="B11" s="26"/>
      <c r="C11" s="27"/>
      <c r="D11" s="27"/>
      <c r="E11" s="32" t="s">
        <v>27</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34" t="s">
        <v>28</v>
      </c>
      <c r="AL11" s="27"/>
      <c r="AM11" s="27"/>
      <c r="AN11" s="32" t="s">
        <v>5</v>
      </c>
      <c r="AO11" s="27"/>
      <c r="AP11" s="27"/>
      <c r="AQ11" s="29"/>
      <c r="BS11" s="22" t="s">
        <v>9</v>
      </c>
    </row>
    <row r="12" spans="1:74" ht="6.95" customHeight="1">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9"/>
      <c r="BS12" s="22" t="s">
        <v>9</v>
      </c>
    </row>
    <row r="13" spans="1:74" ht="14.45" customHeight="1">
      <c r="B13" s="26"/>
      <c r="C13" s="27"/>
      <c r="D13" s="34" t="s">
        <v>29</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34" t="s">
        <v>26</v>
      </c>
      <c r="AL13" s="27"/>
      <c r="AM13" s="27"/>
      <c r="AN13" s="32" t="s">
        <v>5</v>
      </c>
      <c r="AO13" s="27"/>
      <c r="AP13" s="27"/>
      <c r="AQ13" s="29"/>
      <c r="BS13" s="22" t="s">
        <v>9</v>
      </c>
    </row>
    <row r="14" spans="1:74" ht="15">
      <c r="B14" s="26"/>
      <c r="C14" s="27"/>
      <c r="D14" s="27"/>
      <c r="E14" s="32" t="s">
        <v>27</v>
      </c>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34" t="s">
        <v>28</v>
      </c>
      <c r="AL14" s="27"/>
      <c r="AM14" s="27"/>
      <c r="AN14" s="32" t="s">
        <v>5</v>
      </c>
      <c r="AO14" s="27"/>
      <c r="AP14" s="27"/>
      <c r="AQ14" s="29"/>
      <c r="BS14" s="22" t="s">
        <v>9</v>
      </c>
    </row>
    <row r="15" spans="1:74" ht="6.95" customHeight="1">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9"/>
      <c r="BS15" s="22" t="s">
        <v>6</v>
      </c>
    </row>
    <row r="16" spans="1:74" ht="14.45" customHeight="1">
      <c r="B16" s="26"/>
      <c r="C16" s="27"/>
      <c r="D16" s="34" t="s">
        <v>30</v>
      </c>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34" t="s">
        <v>26</v>
      </c>
      <c r="AL16" s="27"/>
      <c r="AM16" s="27"/>
      <c r="AN16" s="32" t="s">
        <v>5</v>
      </c>
      <c r="AO16" s="27"/>
      <c r="AP16" s="27"/>
      <c r="AQ16" s="29"/>
      <c r="BS16" s="22" t="s">
        <v>6</v>
      </c>
    </row>
    <row r="17" spans="2:71" ht="18.399999999999999" customHeight="1">
      <c r="B17" s="26"/>
      <c r="C17" s="27"/>
      <c r="D17" s="27"/>
      <c r="E17" s="32" t="s">
        <v>27</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34" t="s">
        <v>28</v>
      </c>
      <c r="AL17" s="27"/>
      <c r="AM17" s="27"/>
      <c r="AN17" s="32" t="s">
        <v>5</v>
      </c>
      <c r="AO17" s="27"/>
      <c r="AP17" s="27"/>
      <c r="AQ17" s="29"/>
      <c r="BS17" s="22" t="s">
        <v>31</v>
      </c>
    </row>
    <row r="18" spans="2:71" ht="6.95" customHeight="1">
      <c r="B18" s="26"/>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9"/>
      <c r="BS18" s="22" t="s">
        <v>9</v>
      </c>
    </row>
    <row r="19" spans="2:71" ht="14.45" customHeight="1">
      <c r="B19" s="26"/>
      <c r="C19" s="27"/>
      <c r="D19" s="34" t="s">
        <v>32</v>
      </c>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9"/>
      <c r="BS19" s="22" t="s">
        <v>9</v>
      </c>
    </row>
    <row r="20" spans="2:71" ht="22.5" customHeight="1">
      <c r="B20" s="26"/>
      <c r="C20" s="27"/>
      <c r="D20" s="27"/>
      <c r="E20" s="277" t="s">
        <v>5</v>
      </c>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
      <c r="AP20" s="27"/>
      <c r="AQ20" s="29"/>
      <c r="BS20" s="22" t="s">
        <v>6</v>
      </c>
    </row>
    <row r="21" spans="2:71" ht="6.95" customHeight="1">
      <c r="B21" s="26"/>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9"/>
    </row>
    <row r="22" spans="2:71" ht="6.95" customHeight="1">
      <c r="B22" s="26"/>
      <c r="C22" s="27"/>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27"/>
      <c r="AQ22" s="29"/>
    </row>
    <row r="23" spans="2:71" s="1" customFormat="1" ht="25.9" customHeight="1">
      <c r="B23" s="36"/>
      <c r="C23" s="37"/>
      <c r="D23" s="38" t="s">
        <v>33</v>
      </c>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278">
        <f>ROUND(AG51,2)</f>
        <v>0</v>
      </c>
      <c r="AL23" s="279"/>
      <c r="AM23" s="279"/>
      <c r="AN23" s="279"/>
      <c r="AO23" s="279"/>
      <c r="AP23" s="37"/>
      <c r="AQ23" s="40"/>
    </row>
    <row r="24" spans="2:71" s="1" customFormat="1" ht="6.95" customHeight="1">
      <c r="B24" s="36"/>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40"/>
    </row>
    <row r="25" spans="2:71" s="1" customFormat="1">
      <c r="B25" s="36"/>
      <c r="C25" s="37"/>
      <c r="D25" s="37"/>
      <c r="E25" s="37"/>
      <c r="F25" s="37"/>
      <c r="G25" s="37"/>
      <c r="H25" s="37"/>
      <c r="I25" s="37"/>
      <c r="J25" s="37"/>
      <c r="K25" s="37"/>
      <c r="L25" s="280" t="s">
        <v>34</v>
      </c>
      <c r="M25" s="280"/>
      <c r="N25" s="280"/>
      <c r="O25" s="280"/>
      <c r="P25" s="37"/>
      <c r="Q25" s="37"/>
      <c r="R25" s="37"/>
      <c r="S25" s="37"/>
      <c r="T25" s="37"/>
      <c r="U25" s="37"/>
      <c r="V25" s="37"/>
      <c r="W25" s="280" t="s">
        <v>35</v>
      </c>
      <c r="X25" s="280"/>
      <c r="Y25" s="280"/>
      <c r="Z25" s="280"/>
      <c r="AA25" s="280"/>
      <c r="AB25" s="280"/>
      <c r="AC25" s="280"/>
      <c r="AD25" s="280"/>
      <c r="AE25" s="280"/>
      <c r="AF25" s="37"/>
      <c r="AG25" s="37"/>
      <c r="AH25" s="37"/>
      <c r="AI25" s="37"/>
      <c r="AJ25" s="37"/>
      <c r="AK25" s="280" t="s">
        <v>36</v>
      </c>
      <c r="AL25" s="280"/>
      <c r="AM25" s="280"/>
      <c r="AN25" s="280"/>
      <c r="AO25" s="280"/>
      <c r="AP25" s="37"/>
      <c r="AQ25" s="40"/>
    </row>
    <row r="26" spans="2:71" s="2" customFormat="1" ht="14.45" customHeight="1">
      <c r="B26" s="42"/>
      <c r="C26" s="43"/>
      <c r="D26" s="44" t="s">
        <v>37</v>
      </c>
      <c r="E26" s="43"/>
      <c r="F26" s="44" t="s">
        <v>38</v>
      </c>
      <c r="G26" s="43"/>
      <c r="H26" s="43"/>
      <c r="I26" s="43"/>
      <c r="J26" s="43"/>
      <c r="K26" s="43"/>
      <c r="L26" s="281">
        <v>0.21</v>
      </c>
      <c r="M26" s="282"/>
      <c r="N26" s="282"/>
      <c r="O26" s="282"/>
      <c r="P26" s="43"/>
      <c r="Q26" s="43"/>
      <c r="R26" s="43"/>
      <c r="S26" s="43"/>
      <c r="T26" s="43"/>
      <c r="U26" s="43"/>
      <c r="V26" s="43"/>
      <c r="W26" s="283">
        <f>ROUND(AZ51,2)</f>
        <v>0</v>
      </c>
      <c r="X26" s="282"/>
      <c r="Y26" s="282"/>
      <c r="Z26" s="282"/>
      <c r="AA26" s="282"/>
      <c r="AB26" s="282"/>
      <c r="AC26" s="282"/>
      <c r="AD26" s="282"/>
      <c r="AE26" s="282"/>
      <c r="AF26" s="43"/>
      <c r="AG26" s="43"/>
      <c r="AH26" s="43"/>
      <c r="AI26" s="43"/>
      <c r="AJ26" s="43"/>
      <c r="AK26" s="283">
        <f>ROUND(AV51,2)</f>
        <v>0</v>
      </c>
      <c r="AL26" s="282"/>
      <c r="AM26" s="282"/>
      <c r="AN26" s="282"/>
      <c r="AO26" s="282"/>
      <c r="AP26" s="43"/>
      <c r="AQ26" s="45"/>
    </row>
    <row r="27" spans="2:71" s="2" customFormat="1" ht="14.45" customHeight="1">
      <c r="B27" s="42"/>
      <c r="C27" s="43"/>
      <c r="D27" s="43"/>
      <c r="E27" s="43"/>
      <c r="F27" s="44" t="s">
        <v>39</v>
      </c>
      <c r="G27" s="43"/>
      <c r="H27" s="43"/>
      <c r="I27" s="43"/>
      <c r="J27" s="43"/>
      <c r="K27" s="43"/>
      <c r="L27" s="281">
        <v>0.15</v>
      </c>
      <c r="M27" s="282"/>
      <c r="N27" s="282"/>
      <c r="O27" s="282"/>
      <c r="P27" s="43"/>
      <c r="Q27" s="43"/>
      <c r="R27" s="43"/>
      <c r="S27" s="43"/>
      <c r="T27" s="43"/>
      <c r="U27" s="43"/>
      <c r="V27" s="43"/>
      <c r="W27" s="283">
        <f>ROUND(BA51,2)</f>
        <v>0</v>
      </c>
      <c r="X27" s="282"/>
      <c r="Y27" s="282"/>
      <c r="Z27" s="282"/>
      <c r="AA27" s="282"/>
      <c r="AB27" s="282"/>
      <c r="AC27" s="282"/>
      <c r="AD27" s="282"/>
      <c r="AE27" s="282"/>
      <c r="AF27" s="43"/>
      <c r="AG27" s="43"/>
      <c r="AH27" s="43"/>
      <c r="AI27" s="43"/>
      <c r="AJ27" s="43"/>
      <c r="AK27" s="283">
        <f>ROUND(AW51,2)</f>
        <v>0</v>
      </c>
      <c r="AL27" s="282"/>
      <c r="AM27" s="282"/>
      <c r="AN27" s="282"/>
      <c r="AO27" s="282"/>
      <c r="AP27" s="43"/>
      <c r="AQ27" s="45"/>
    </row>
    <row r="28" spans="2:71" s="2" customFormat="1" ht="14.45" hidden="1" customHeight="1">
      <c r="B28" s="42"/>
      <c r="C28" s="43"/>
      <c r="D28" s="43"/>
      <c r="E28" s="43"/>
      <c r="F28" s="44" t="s">
        <v>40</v>
      </c>
      <c r="G28" s="43"/>
      <c r="H28" s="43"/>
      <c r="I28" s="43"/>
      <c r="J28" s="43"/>
      <c r="K28" s="43"/>
      <c r="L28" s="281">
        <v>0.21</v>
      </c>
      <c r="M28" s="282"/>
      <c r="N28" s="282"/>
      <c r="O28" s="282"/>
      <c r="P28" s="43"/>
      <c r="Q28" s="43"/>
      <c r="R28" s="43"/>
      <c r="S28" s="43"/>
      <c r="T28" s="43"/>
      <c r="U28" s="43"/>
      <c r="V28" s="43"/>
      <c r="W28" s="283">
        <f>ROUND(BB51,2)</f>
        <v>0</v>
      </c>
      <c r="X28" s="282"/>
      <c r="Y28" s="282"/>
      <c r="Z28" s="282"/>
      <c r="AA28" s="282"/>
      <c r="AB28" s="282"/>
      <c r="AC28" s="282"/>
      <c r="AD28" s="282"/>
      <c r="AE28" s="282"/>
      <c r="AF28" s="43"/>
      <c r="AG28" s="43"/>
      <c r="AH28" s="43"/>
      <c r="AI28" s="43"/>
      <c r="AJ28" s="43"/>
      <c r="AK28" s="283">
        <v>0</v>
      </c>
      <c r="AL28" s="282"/>
      <c r="AM28" s="282"/>
      <c r="AN28" s="282"/>
      <c r="AO28" s="282"/>
      <c r="AP28" s="43"/>
      <c r="AQ28" s="45"/>
    </row>
    <row r="29" spans="2:71" s="2" customFormat="1" ht="14.45" hidden="1" customHeight="1">
      <c r="B29" s="42"/>
      <c r="C29" s="43"/>
      <c r="D29" s="43"/>
      <c r="E29" s="43"/>
      <c r="F29" s="44" t="s">
        <v>41</v>
      </c>
      <c r="G29" s="43"/>
      <c r="H29" s="43"/>
      <c r="I29" s="43"/>
      <c r="J29" s="43"/>
      <c r="K29" s="43"/>
      <c r="L29" s="281">
        <v>0.15</v>
      </c>
      <c r="M29" s="282"/>
      <c r="N29" s="282"/>
      <c r="O29" s="282"/>
      <c r="P29" s="43"/>
      <c r="Q29" s="43"/>
      <c r="R29" s="43"/>
      <c r="S29" s="43"/>
      <c r="T29" s="43"/>
      <c r="U29" s="43"/>
      <c r="V29" s="43"/>
      <c r="W29" s="283">
        <f>ROUND(BC51,2)</f>
        <v>0</v>
      </c>
      <c r="X29" s="282"/>
      <c r="Y29" s="282"/>
      <c r="Z29" s="282"/>
      <c r="AA29" s="282"/>
      <c r="AB29" s="282"/>
      <c r="AC29" s="282"/>
      <c r="AD29" s="282"/>
      <c r="AE29" s="282"/>
      <c r="AF29" s="43"/>
      <c r="AG29" s="43"/>
      <c r="AH29" s="43"/>
      <c r="AI29" s="43"/>
      <c r="AJ29" s="43"/>
      <c r="AK29" s="283">
        <v>0</v>
      </c>
      <c r="AL29" s="282"/>
      <c r="AM29" s="282"/>
      <c r="AN29" s="282"/>
      <c r="AO29" s="282"/>
      <c r="AP29" s="43"/>
      <c r="AQ29" s="45"/>
    </row>
    <row r="30" spans="2:71" s="2" customFormat="1" ht="14.45" hidden="1" customHeight="1">
      <c r="B30" s="42"/>
      <c r="C30" s="43"/>
      <c r="D30" s="43"/>
      <c r="E30" s="43"/>
      <c r="F30" s="44" t="s">
        <v>42</v>
      </c>
      <c r="G30" s="43"/>
      <c r="H30" s="43"/>
      <c r="I30" s="43"/>
      <c r="J30" s="43"/>
      <c r="K30" s="43"/>
      <c r="L30" s="281">
        <v>0</v>
      </c>
      <c r="M30" s="282"/>
      <c r="N30" s="282"/>
      <c r="O30" s="282"/>
      <c r="P30" s="43"/>
      <c r="Q30" s="43"/>
      <c r="R30" s="43"/>
      <c r="S30" s="43"/>
      <c r="T30" s="43"/>
      <c r="U30" s="43"/>
      <c r="V30" s="43"/>
      <c r="W30" s="283">
        <f>ROUND(BD51,2)</f>
        <v>0</v>
      </c>
      <c r="X30" s="282"/>
      <c r="Y30" s="282"/>
      <c r="Z30" s="282"/>
      <c r="AA30" s="282"/>
      <c r="AB30" s="282"/>
      <c r="AC30" s="282"/>
      <c r="AD30" s="282"/>
      <c r="AE30" s="282"/>
      <c r="AF30" s="43"/>
      <c r="AG30" s="43"/>
      <c r="AH30" s="43"/>
      <c r="AI30" s="43"/>
      <c r="AJ30" s="43"/>
      <c r="AK30" s="283">
        <v>0</v>
      </c>
      <c r="AL30" s="282"/>
      <c r="AM30" s="282"/>
      <c r="AN30" s="282"/>
      <c r="AO30" s="282"/>
      <c r="AP30" s="43"/>
      <c r="AQ30" s="45"/>
    </row>
    <row r="31" spans="2:71" s="1" customFormat="1" ht="6.95" customHeight="1">
      <c r="B31" s="36"/>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40"/>
    </row>
    <row r="32" spans="2:71" s="1" customFormat="1" ht="25.9" customHeight="1">
      <c r="B32" s="36"/>
      <c r="C32" s="46"/>
      <c r="D32" s="47" t="s">
        <v>43</v>
      </c>
      <c r="E32" s="48"/>
      <c r="F32" s="48"/>
      <c r="G32" s="48"/>
      <c r="H32" s="48"/>
      <c r="I32" s="48"/>
      <c r="J32" s="48"/>
      <c r="K32" s="48"/>
      <c r="L32" s="48"/>
      <c r="M32" s="48"/>
      <c r="N32" s="48"/>
      <c r="O32" s="48"/>
      <c r="P32" s="48"/>
      <c r="Q32" s="48"/>
      <c r="R32" s="48"/>
      <c r="S32" s="48"/>
      <c r="T32" s="49" t="s">
        <v>44</v>
      </c>
      <c r="U32" s="48"/>
      <c r="V32" s="48"/>
      <c r="W32" s="48"/>
      <c r="X32" s="284" t="s">
        <v>45</v>
      </c>
      <c r="Y32" s="285"/>
      <c r="Z32" s="285"/>
      <c r="AA32" s="285"/>
      <c r="AB32" s="285"/>
      <c r="AC32" s="48"/>
      <c r="AD32" s="48"/>
      <c r="AE32" s="48"/>
      <c r="AF32" s="48"/>
      <c r="AG32" s="48"/>
      <c r="AH32" s="48"/>
      <c r="AI32" s="48"/>
      <c r="AJ32" s="48"/>
      <c r="AK32" s="286">
        <f>SUM(AK23:AK30)</f>
        <v>0</v>
      </c>
      <c r="AL32" s="285"/>
      <c r="AM32" s="285"/>
      <c r="AN32" s="285"/>
      <c r="AO32" s="287"/>
      <c r="AP32" s="46"/>
      <c r="AQ32" s="50"/>
    </row>
    <row r="33" spans="2:56" s="1" customFormat="1" ht="6.95" customHeight="1">
      <c r="B33" s="36"/>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40"/>
    </row>
    <row r="34" spans="2:56" s="1" customFormat="1" ht="6.95" customHeight="1">
      <c r="B34" s="51"/>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3"/>
    </row>
    <row r="38" spans="2:56" s="1" customFormat="1" ht="6.95" customHeight="1">
      <c r="B38" s="54"/>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36"/>
    </row>
    <row r="39" spans="2:56" s="1" customFormat="1" ht="36.950000000000003" customHeight="1">
      <c r="B39" s="36"/>
      <c r="C39" s="56" t="s">
        <v>46</v>
      </c>
      <c r="AR39" s="36"/>
    </row>
    <row r="40" spans="2:56" s="1" customFormat="1" ht="6.95" customHeight="1">
      <c r="B40" s="36"/>
      <c r="AR40" s="36"/>
    </row>
    <row r="41" spans="2:56" s="3" customFormat="1" ht="14.45" customHeight="1">
      <c r="B41" s="57"/>
      <c r="C41" s="58" t="s">
        <v>15</v>
      </c>
      <c r="L41" s="3" t="str">
        <f>K5</f>
        <v>17082</v>
      </c>
      <c r="AR41" s="57"/>
    </row>
    <row r="42" spans="2:56" s="4" customFormat="1" ht="36.950000000000003" customHeight="1">
      <c r="B42" s="59"/>
      <c r="C42" s="60" t="s">
        <v>17</v>
      </c>
      <c r="L42" s="295" t="str">
        <f>K6</f>
        <v>Oprava kaple Panny Marie Pomocné, Kostomlaty pod Milešovkou</v>
      </c>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R42" s="59"/>
    </row>
    <row r="43" spans="2:56" s="1" customFormat="1" ht="6.95" customHeight="1">
      <c r="B43" s="36"/>
      <c r="AR43" s="36"/>
    </row>
    <row r="44" spans="2:56" s="1" customFormat="1" ht="15">
      <c r="B44" s="36"/>
      <c r="C44" s="58" t="s">
        <v>21</v>
      </c>
      <c r="L44" s="61" t="str">
        <f>IF(K8="","",K8)</f>
        <v>Kostomlaty pod Milešovkou</v>
      </c>
      <c r="AI44" s="58" t="s">
        <v>23</v>
      </c>
      <c r="AM44" s="297" t="str">
        <f>IF(AN8= "","",AN8)</f>
        <v>04.12.2017</v>
      </c>
      <c r="AN44" s="297"/>
      <c r="AR44" s="36"/>
    </row>
    <row r="45" spans="2:56" s="1" customFormat="1" ht="6.95" customHeight="1">
      <c r="B45" s="36"/>
      <c r="AR45" s="36"/>
    </row>
    <row r="46" spans="2:56" s="1" customFormat="1" ht="15">
      <c r="B46" s="36"/>
      <c r="C46" s="58" t="s">
        <v>25</v>
      </c>
      <c r="L46" s="3" t="str">
        <f>IF(E11= "","",E11)</f>
        <v xml:space="preserve"> </v>
      </c>
      <c r="AI46" s="58" t="s">
        <v>30</v>
      </c>
      <c r="AM46" s="298" t="str">
        <f>IF(E17="","",E17)</f>
        <v xml:space="preserve"> </v>
      </c>
      <c r="AN46" s="298"/>
      <c r="AO46" s="298"/>
      <c r="AP46" s="298"/>
      <c r="AR46" s="36"/>
      <c r="AS46" s="299" t="s">
        <v>47</v>
      </c>
      <c r="AT46" s="300"/>
      <c r="AU46" s="63"/>
      <c r="AV46" s="63"/>
      <c r="AW46" s="63"/>
      <c r="AX46" s="63"/>
      <c r="AY46" s="63"/>
      <c r="AZ46" s="63"/>
      <c r="BA46" s="63"/>
      <c r="BB46" s="63"/>
      <c r="BC46" s="63"/>
      <c r="BD46" s="64"/>
    </row>
    <row r="47" spans="2:56" s="1" customFormat="1" ht="15">
      <c r="B47" s="36"/>
      <c r="C47" s="58" t="s">
        <v>29</v>
      </c>
      <c r="L47" s="3" t="str">
        <f>IF(E14="","",E14)</f>
        <v xml:space="preserve"> </v>
      </c>
      <c r="AR47" s="36"/>
      <c r="AS47" s="301"/>
      <c r="AT47" s="302"/>
      <c r="AU47" s="37"/>
      <c r="AV47" s="37"/>
      <c r="AW47" s="37"/>
      <c r="AX47" s="37"/>
      <c r="AY47" s="37"/>
      <c r="AZ47" s="37"/>
      <c r="BA47" s="37"/>
      <c r="BB47" s="37"/>
      <c r="BC47" s="37"/>
      <c r="BD47" s="65"/>
    </row>
    <row r="48" spans="2:56" s="1" customFormat="1" ht="10.9" customHeight="1">
      <c r="B48" s="36"/>
      <c r="AR48" s="36"/>
      <c r="AS48" s="301"/>
      <c r="AT48" s="302"/>
      <c r="AU48" s="37"/>
      <c r="AV48" s="37"/>
      <c r="AW48" s="37"/>
      <c r="AX48" s="37"/>
      <c r="AY48" s="37"/>
      <c r="AZ48" s="37"/>
      <c r="BA48" s="37"/>
      <c r="BB48" s="37"/>
      <c r="BC48" s="37"/>
      <c r="BD48" s="65"/>
    </row>
    <row r="49" spans="1:90" s="1" customFormat="1" ht="29.25" customHeight="1">
      <c r="B49" s="36"/>
      <c r="C49" s="303" t="s">
        <v>48</v>
      </c>
      <c r="D49" s="304"/>
      <c r="E49" s="304"/>
      <c r="F49" s="304"/>
      <c r="G49" s="304"/>
      <c r="H49" s="66"/>
      <c r="I49" s="305" t="s">
        <v>49</v>
      </c>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6" t="s">
        <v>50</v>
      </c>
      <c r="AH49" s="304"/>
      <c r="AI49" s="304"/>
      <c r="AJ49" s="304"/>
      <c r="AK49" s="304"/>
      <c r="AL49" s="304"/>
      <c r="AM49" s="304"/>
      <c r="AN49" s="305" t="s">
        <v>51</v>
      </c>
      <c r="AO49" s="304"/>
      <c r="AP49" s="304"/>
      <c r="AQ49" s="67" t="s">
        <v>52</v>
      </c>
      <c r="AR49" s="36"/>
      <c r="AS49" s="68" t="s">
        <v>53</v>
      </c>
      <c r="AT49" s="69" t="s">
        <v>54</v>
      </c>
      <c r="AU49" s="69" t="s">
        <v>55</v>
      </c>
      <c r="AV49" s="69" t="s">
        <v>56</v>
      </c>
      <c r="AW49" s="69" t="s">
        <v>57</v>
      </c>
      <c r="AX49" s="69" t="s">
        <v>58</v>
      </c>
      <c r="AY49" s="69" t="s">
        <v>59</v>
      </c>
      <c r="AZ49" s="69" t="s">
        <v>60</v>
      </c>
      <c r="BA49" s="69" t="s">
        <v>61</v>
      </c>
      <c r="BB49" s="69" t="s">
        <v>62</v>
      </c>
      <c r="BC49" s="69" t="s">
        <v>63</v>
      </c>
      <c r="BD49" s="70" t="s">
        <v>64</v>
      </c>
    </row>
    <row r="50" spans="1:90" s="1" customFormat="1" ht="10.9" customHeight="1">
      <c r="B50" s="36"/>
      <c r="AR50" s="36"/>
      <c r="AS50" s="71"/>
      <c r="AT50" s="63"/>
      <c r="AU50" s="63"/>
      <c r="AV50" s="63"/>
      <c r="AW50" s="63"/>
      <c r="AX50" s="63"/>
      <c r="AY50" s="63"/>
      <c r="AZ50" s="63"/>
      <c r="BA50" s="63"/>
      <c r="BB50" s="63"/>
      <c r="BC50" s="63"/>
      <c r="BD50" s="64"/>
    </row>
    <row r="51" spans="1:90" s="4" customFormat="1" ht="32.450000000000003" customHeight="1">
      <c r="B51" s="59"/>
      <c r="C51" s="72" t="s">
        <v>65</v>
      </c>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293">
        <f>ROUND(AG52,2)</f>
        <v>0</v>
      </c>
      <c r="AH51" s="293"/>
      <c r="AI51" s="293"/>
      <c r="AJ51" s="293"/>
      <c r="AK51" s="293"/>
      <c r="AL51" s="293"/>
      <c r="AM51" s="293"/>
      <c r="AN51" s="294">
        <f>SUM(AG51,AT51)</f>
        <v>0</v>
      </c>
      <c r="AO51" s="294"/>
      <c r="AP51" s="294"/>
      <c r="AQ51" s="74" t="s">
        <v>5</v>
      </c>
      <c r="AR51" s="59"/>
      <c r="AS51" s="75">
        <f>ROUND(AS52,2)</f>
        <v>0</v>
      </c>
      <c r="AT51" s="76">
        <f>ROUND(SUM(AV51:AW51),2)</f>
        <v>0</v>
      </c>
      <c r="AU51" s="77">
        <f>ROUND(AU52,5)</f>
        <v>1214.6045799999999</v>
      </c>
      <c r="AV51" s="76">
        <f>ROUND(AZ51*L26,2)</f>
        <v>0</v>
      </c>
      <c r="AW51" s="76">
        <f>ROUND(BA51*L27,2)</f>
        <v>0</v>
      </c>
      <c r="AX51" s="76">
        <f>ROUND(BB51*L26,2)</f>
        <v>0</v>
      </c>
      <c r="AY51" s="76">
        <f>ROUND(BC51*L27,2)</f>
        <v>0</v>
      </c>
      <c r="AZ51" s="76">
        <f>ROUND(AZ52,2)</f>
        <v>0</v>
      </c>
      <c r="BA51" s="76">
        <f>ROUND(BA52,2)</f>
        <v>0</v>
      </c>
      <c r="BB51" s="76">
        <f>ROUND(BB52,2)</f>
        <v>0</v>
      </c>
      <c r="BC51" s="76">
        <f>ROUND(BC52,2)</f>
        <v>0</v>
      </c>
      <c r="BD51" s="78">
        <f>ROUND(BD52,2)</f>
        <v>0</v>
      </c>
      <c r="BS51" s="60" t="s">
        <v>66</v>
      </c>
      <c r="BT51" s="60" t="s">
        <v>67</v>
      </c>
      <c r="BV51" s="60" t="s">
        <v>68</v>
      </c>
      <c r="BW51" s="60" t="s">
        <v>7</v>
      </c>
      <c r="BX51" s="60" t="s">
        <v>69</v>
      </c>
      <c r="CL51" s="60" t="s">
        <v>5</v>
      </c>
    </row>
    <row r="52" spans="1:90" s="5" customFormat="1" ht="37.5" customHeight="1">
      <c r="A52" s="79" t="s">
        <v>70</v>
      </c>
      <c r="B52" s="80"/>
      <c r="C52" s="81"/>
      <c r="D52" s="292" t="s">
        <v>16</v>
      </c>
      <c r="E52" s="292"/>
      <c r="F52" s="292"/>
      <c r="G52" s="292"/>
      <c r="H52" s="292"/>
      <c r="I52" s="82"/>
      <c r="J52" s="292" t="s">
        <v>18</v>
      </c>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0">
        <f>'17082 - Oprava kaple Pann...'!J25</f>
        <v>0</v>
      </c>
      <c r="AH52" s="291"/>
      <c r="AI52" s="291"/>
      <c r="AJ52" s="291"/>
      <c r="AK52" s="291"/>
      <c r="AL52" s="291"/>
      <c r="AM52" s="291"/>
      <c r="AN52" s="290">
        <f>SUM(AG52,AT52)</f>
        <v>0</v>
      </c>
      <c r="AO52" s="291"/>
      <c r="AP52" s="291"/>
      <c r="AQ52" s="83" t="s">
        <v>71</v>
      </c>
      <c r="AR52" s="80"/>
      <c r="AS52" s="84">
        <v>0</v>
      </c>
      <c r="AT52" s="85">
        <f>ROUND(SUM(AV52:AW52),2)</f>
        <v>0</v>
      </c>
      <c r="AU52" s="86">
        <f>'17082 - Oprava kaple Pann...'!P94</f>
        <v>1214.6045839999999</v>
      </c>
      <c r="AV52" s="85">
        <f>'17082 - Oprava kaple Pann...'!J28</f>
        <v>0</v>
      </c>
      <c r="AW52" s="85">
        <f>'17082 - Oprava kaple Pann...'!J29</f>
        <v>0</v>
      </c>
      <c r="AX52" s="85">
        <f>'17082 - Oprava kaple Pann...'!J30</f>
        <v>0</v>
      </c>
      <c r="AY52" s="85">
        <f>'17082 - Oprava kaple Pann...'!J31</f>
        <v>0</v>
      </c>
      <c r="AZ52" s="85">
        <f>'17082 - Oprava kaple Pann...'!F28</f>
        <v>0</v>
      </c>
      <c r="BA52" s="85">
        <f>'17082 - Oprava kaple Pann...'!F29</f>
        <v>0</v>
      </c>
      <c r="BB52" s="85">
        <f>'17082 - Oprava kaple Pann...'!F30</f>
        <v>0</v>
      </c>
      <c r="BC52" s="85">
        <f>'17082 - Oprava kaple Pann...'!F31</f>
        <v>0</v>
      </c>
      <c r="BD52" s="87">
        <f>'17082 - Oprava kaple Pann...'!F32</f>
        <v>0</v>
      </c>
      <c r="BT52" s="88" t="s">
        <v>72</v>
      </c>
      <c r="BU52" s="88" t="s">
        <v>73</v>
      </c>
      <c r="BV52" s="88" t="s">
        <v>68</v>
      </c>
      <c r="BW52" s="88" t="s">
        <v>7</v>
      </c>
      <c r="BX52" s="88" t="s">
        <v>69</v>
      </c>
      <c r="CL52" s="88" t="s">
        <v>5</v>
      </c>
    </row>
    <row r="53" spans="1:90" s="1" customFormat="1" ht="30" customHeight="1">
      <c r="B53" s="36"/>
      <c r="AR53" s="36"/>
    </row>
    <row r="54" spans="1:90" s="1" customFormat="1" ht="6.95" customHeight="1">
      <c r="B54" s="51"/>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36"/>
    </row>
  </sheetData>
  <mergeCells count="39">
    <mergeCell ref="AR2:BE2"/>
    <mergeCell ref="AN52:AP52"/>
    <mergeCell ref="AG52:AM52"/>
    <mergeCell ref="D52:H52"/>
    <mergeCell ref="J52:AF52"/>
    <mergeCell ref="AG51:AM51"/>
    <mergeCell ref="AN51:AP51"/>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L28:O28"/>
    <mergeCell ref="W28:AE28"/>
    <mergeCell ref="AK28:AO28"/>
    <mergeCell ref="L29:O29"/>
    <mergeCell ref="W29:AE29"/>
    <mergeCell ref="AK29:AO29"/>
    <mergeCell ref="L26:O26"/>
    <mergeCell ref="W26:AE26"/>
    <mergeCell ref="AK26:AO26"/>
    <mergeCell ref="L27:O27"/>
    <mergeCell ref="W27:AE27"/>
    <mergeCell ref="AK27:AO27"/>
    <mergeCell ref="K5:AO5"/>
    <mergeCell ref="K6:AO6"/>
    <mergeCell ref="E20:AN20"/>
    <mergeCell ref="AK23:AO23"/>
    <mergeCell ref="L25:O25"/>
    <mergeCell ref="W25:AE25"/>
    <mergeCell ref="AK25:AO25"/>
  </mergeCells>
  <hyperlinks>
    <hyperlink ref="K1:S1" location="C2" display="1) Rekapitulace stavby"/>
    <hyperlink ref="W1:AI1" location="C51" display="2) Rekapitulace objektů stavby a soupisů prací"/>
    <hyperlink ref="A52" location="'17082 - Oprava kaple Pann...'!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81"/>
  <sheetViews>
    <sheetView showGridLines="0" workbookViewId="0">
      <pane ySplit="1" topLeftCell="A2" activePane="bottomLeft" state="frozen"/>
      <selection pane="bottomLeft" activeCell="I101" sqref="I101"/>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89"/>
      <c r="B1" s="15"/>
      <c r="C1" s="15"/>
      <c r="D1" s="16" t="s">
        <v>1</v>
      </c>
      <c r="E1" s="15"/>
      <c r="F1" s="90" t="s">
        <v>74</v>
      </c>
      <c r="G1" s="307" t="s">
        <v>75</v>
      </c>
      <c r="H1" s="307"/>
      <c r="I1" s="15"/>
      <c r="J1" s="90" t="s">
        <v>76</v>
      </c>
      <c r="K1" s="16" t="s">
        <v>77</v>
      </c>
      <c r="L1" s="90" t="s">
        <v>78</v>
      </c>
      <c r="M1" s="90"/>
      <c r="N1" s="90"/>
      <c r="O1" s="90"/>
      <c r="P1" s="90"/>
      <c r="Q1" s="90"/>
      <c r="R1" s="90"/>
      <c r="S1" s="90"/>
      <c r="T1" s="90"/>
      <c r="U1" s="91"/>
      <c r="V1" s="91"/>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288" t="s">
        <v>8</v>
      </c>
      <c r="M2" s="289"/>
      <c r="N2" s="289"/>
      <c r="O2" s="289"/>
      <c r="P2" s="289"/>
      <c r="Q2" s="289"/>
      <c r="R2" s="289"/>
      <c r="S2" s="289"/>
      <c r="T2" s="289"/>
      <c r="U2" s="289"/>
      <c r="V2" s="289"/>
      <c r="AT2" s="22" t="s">
        <v>7</v>
      </c>
    </row>
    <row r="3" spans="1:70" ht="6.95" customHeight="1">
      <c r="B3" s="23"/>
      <c r="C3" s="24"/>
      <c r="D3" s="24"/>
      <c r="E3" s="24"/>
      <c r="F3" s="24"/>
      <c r="G3" s="24"/>
      <c r="H3" s="24"/>
      <c r="I3" s="24"/>
      <c r="J3" s="24"/>
      <c r="K3" s="25"/>
      <c r="AT3" s="22" t="s">
        <v>79</v>
      </c>
    </row>
    <row r="4" spans="1:70" ht="36.950000000000003" customHeight="1">
      <c r="B4" s="26"/>
      <c r="C4" s="27"/>
      <c r="D4" s="28" t="s">
        <v>80</v>
      </c>
      <c r="E4" s="27"/>
      <c r="F4" s="27"/>
      <c r="G4" s="27"/>
      <c r="H4" s="27"/>
      <c r="I4" s="27"/>
      <c r="J4" s="27"/>
      <c r="K4" s="29"/>
      <c r="M4" s="30" t="s">
        <v>13</v>
      </c>
      <c r="AT4" s="22" t="s">
        <v>6</v>
      </c>
    </row>
    <row r="5" spans="1:70" ht="6.95" customHeight="1">
      <c r="B5" s="26"/>
      <c r="C5" s="27"/>
      <c r="D5" s="27"/>
      <c r="E5" s="27"/>
      <c r="F5" s="27"/>
      <c r="G5" s="27"/>
      <c r="H5" s="27"/>
      <c r="I5" s="27"/>
      <c r="J5" s="27"/>
      <c r="K5" s="29"/>
    </row>
    <row r="6" spans="1:70" s="1" customFormat="1" ht="15">
      <c r="B6" s="36"/>
      <c r="C6" s="37"/>
      <c r="D6" s="34" t="s">
        <v>17</v>
      </c>
      <c r="E6" s="37"/>
      <c r="F6" s="37"/>
      <c r="G6" s="37"/>
      <c r="H6" s="37"/>
      <c r="I6" s="37"/>
      <c r="J6" s="37"/>
      <c r="K6" s="40"/>
    </row>
    <row r="7" spans="1:70" s="1" customFormat="1" ht="36.950000000000003" customHeight="1">
      <c r="B7" s="36"/>
      <c r="C7" s="37"/>
      <c r="D7" s="37"/>
      <c r="E7" s="308" t="s">
        <v>18</v>
      </c>
      <c r="F7" s="309"/>
      <c r="G7" s="309"/>
      <c r="H7" s="309"/>
      <c r="I7" s="37"/>
      <c r="J7" s="37"/>
      <c r="K7" s="40"/>
    </row>
    <row r="8" spans="1:70" s="1" customFormat="1">
      <c r="B8" s="36"/>
      <c r="C8" s="37"/>
      <c r="D8" s="37"/>
      <c r="E8" s="37"/>
      <c r="F8" s="37"/>
      <c r="G8" s="37"/>
      <c r="H8" s="37"/>
      <c r="I8" s="37"/>
      <c r="J8" s="37"/>
      <c r="K8" s="40"/>
    </row>
    <row r="9" spans="1:70" s="1" customFormat="1" ht="14.45" customHeight="1">
      <c r="B9" s="36"/>
      <c r="C9" s="37"/>
      <c r="D9" s="34" t="s">
        <v>19</v>
      </c>
      <c r="E9" s="37"/>
      <c r="F9" s="32" t="s">
        <v>5</v>
      </c>
      <c r="G9" s="37"/>
      <c r="H9" s="37"/>
      <c r="I9" s="34" t="s">
        <v>20</v>
      </c>
      <c r="J9" s="32" t="s">
        <v>5</v>
      </c>
      <c r="K9" s="40"/>
    </row>
    <row r="10" spans="1:70" s="1" customFormat="1" ht="14.45" customHeight="1">
      <c r="B10" s="36"/>
      <c r="C10" s="37"/>
      <c r="D10" s="34" t="s">
        <v>21</v>
      </c>
      <c r="E10" s="37"/>
      <c r="F10" s="32" t="s">
        <v>22</v>
      </c>
      <c r="G10" s="37"/>
      <c r="H10" s="37"/>
      <c r="I10" s="34" t="s">
        <v>23</v>
      </c>
      <c r="J10" s="92" t="str">
        <f>'Rekapitulace zakázky'!AN8</f>
        <v>04.12.2017</v>
      </c>
      <c r="K10" s="40"/>
    </row>
    <row r="11" spans="1:70" s="1" customFormat="1" ht="10.9" customHeight="1">
      <c r="B11" s="36"/>
      <c r="C11" s="37"/>
      <c r="D11" s="37"/>
      <c r="E11" s="37"/>
      <c r="F11" s="37"/>
      <c r="G11" s="37"/>
      <c r="H11" s="37"/>
      <c r="I11" s="37"/>
      <c r="J11" s="37"/>
      <c r="K11" s="40"/>
    </row>
    <row r="12" spans="1:70" s="1" customFormat="1" ht="14.45" customHeight="1">
      <c r="B12" s="36"/>
      <c r="C12" s="37"/>
      <c r="D12" s="34" t="s">
        <v>25</v>
      </c>
      <c r="E12" s="37"/>
      <c r="F12" s="37"/>
      <c r="G12" s="37"/>
      <c r="H12" s="37"/>
      <c r="I12" s="34" t="s">
        <v>26</v>
      </c>
      <c r="J12" s="32" t="str">
        <f>IF('Rekapitulace zakázky'!AN10="","",'Rekapitulace zakázky'!AN10)</f>
        <v/>
      </c>
      <c r="K12" s="40"/>
    </row>
    <row r="13" spans="1:70" s="1" customFormat="1" ht="18" customHeight="1">
      <c r="B13" s="36"/>
      <c r="C13" s="37"/>
      <c r="D13" s="37"/>
      <c r="E13" s="32" t="str">
        <f>IF('Rekapitulace zakázky'!E11="","",'Rekapitulace zakázky'!E11)</f>
        <v xml:space="preserve"> </v>
      </c>
      <c r="F13" s="37"/>
      <c r="G13" s="37"/>
      <c r="H13" s="37"/>
      <c r="I13" s="34" t="s">
        <v>28</v>
      </c>
      <c r="J13" s="32" t="str">
        <f>IF('Rekapitulace zakázky'!AN11="","",'Rekapitulace zakázky'!AN11)</f>
        <v/>
      </c>
      <c r="K13" s="40"/>
    </row>
    <row r="14" spans="1:70" s="1" customFormat="1" ht="6.95" customHeight="1">
      <c r="B14" s="36"/>
      <c r="C14" s="37"/>
      <c r="D14" s="37"/>
      <c r="E14" s="37"/>
      <c r="F14" s="37"/>
      <c r="G14" s="37"/>
      <c r="H14" s="37"/>
      <c r="I14" s="37"/>
      <c r="J14" s="37"/>
      <c r="K14" s="40"/>
    </row>
    <row r="15" spans="1:70" s="1" customFormat="1" ht="14.45" customHeight="1">
      <c r="B15" s="36"/>
      <c r="C15" s="37"/>
      <c r="D15" s="34" t="s">
        <v>29</v>
      </c>
      <c r="E15" s="37"/>
      <c r="F15" s="37"/>
      <c r="G15" s="37"/>
      <c r="H15" s="37"/>
      <c r="I15" s="34" t="s">
        <v>26</v>
      </c>
      <c r="J15" s="32" t="str">
        <f>IF('Rekapitulace zakázky'!AN13="Vyplň údaj","",IF('Rekapitulace zakázky'!AN13="","",'Rekapitulace zakázky'!AN13))</f>
        <v/>
      </c>
      <c r="K15" s="40"/>
    </row>
    <row r="16" spans="1:70" s="1" customFormat="1" ht="18" customHeight="1">
      <c r="B16" s="36"/>
      <c r="C16" s="37"/>
      <c r="D16" s="37"/>
      <c r="E16" s="32" t="str">
        <f>IF('Rekapitulace zakázky'!E14="Vyplň údaj","",IF('Rekapitulace zakázky'!E14="","",'Rekapitulace zakázky'!E14))</f>
        <v xml:space="preserve"> </v>
      </c>
      <c r="F16" s="37"/>
      <c r="G16" s="37"/>
      <c r="H16" s="37"/>
      <c r="I16" s="34" t="s">
        <v>28</v>
      </c>
      <c r="J16" s="32" t="str">
        <f>IF('Rekapitulace zakázky'!AN14="Vyplň údaj","",IF('Rekapitulace zakázky'!AN14="","",'Rekapitulace zakázky'!AN14))</f>
        <v/>
      </c>
      <c r="K16" s="40"/>
    </row>
    <row r="17" spans="2:11" s="1" customFormat="1" ht="6.95" customHeight="1">
      <c r="B17" s="36"/>
      <c r="C17" s="37"/>
      <c r="D17" s="37"/>
      <c r="E17" s="37"/>
      <c r="F17" s="37"/>
      <c r="G17" s="37"/>
      <c r="H17" s="37"/>
      <c r="I17" s="37"/>
      <c r="J17" s="37"/>
      <c r="K17" s="40"/>
    </row>
    <row r="18" spans="2:11" s="1" customFormat="1" ht="14.45" customHeight="1">
      <c r="B18" s="36"/>
      <c r="C18" s="37"/>
      <c r="D18" s="34" t="s">
        <v>30</v>
      </c>
      <c r="E18" s="37"/>
      <c r="F18" s="37"/>
      <c r="G18" s="37"/>
      <c r="H18" s="37"/>
      <c r="I18" s="34" t="s">
        <v>26</v>
      </c>
      <c r="J18" s="32" t="str">
        <f>IF('Rekapitulace zakázky'!AN16="","",'Rekapitulace zakázky'!AN16)</f>
        <v/>
      </c>
      <c r="K18" s="40"/>
    </row>
    <row r="19" spans="2:11" s="1" customFormat="1" ht="18" customHeight="1">
      <c r="B19" s="36"/>
      <c r="C19" s="37"/>
      <c r="D19" s="37"/>
      <c r="E19" s="32" t="str">
        <f>IF('Rekapitulace zakázky'!E17="","",'Rekapitulace zakázky'!E17)</f>
        <v xml:space="preserve"> </v>
      </c>
      <c r="F19" s="37"/>
      <c r="G19" s="37"/>
      <c r="H19" s="37"/>
      <c r="I19" s="34" t="s">
        <v>28</v>
      </c>
      <c r="J19" s="32" t="str">
        <f>IF('Rekapitulace zakázky'!AN17="","",'Rekapitulace zakázky'!AN17)</f>
        <v/>
      </c>
      <c r="K19" s="40"/>
    </row>
    <row r="20" spans="2:11" s="1" customFormat="1" ht="6.95" customHeight="1">
      <c r="B20" s="36"/>
      <c r="C20" s="37"/>
      <c r="D20" s="37"/>
      <c r="E20" s="37"/>
      <c r="F20" s="37"/>
      <c r="G20" s="37"/>
      <c r="H20" s="37"/>
      <c r="I20" s="37"/>
      <c r="J20" s="37"/>
      <c r="K20" s="40"/>
    </row>
    <row r="21" spans="2:11" s="1" customFormat="1" ht="14.45" customHeight="1">
      <c r="B21" s="36"/>
      <c r="C21" s="37"/>
      <c r="D21" s="34" t="s">
        <v>32</v>
      </c>
      <c r="E21" s="37"/>
      <c r="F21" s="37"/>
      <c r="G21" s="37"/>
      <c r="H21" s="37"/>
      <c r="I21" s="37"/>
      <c r="J21" s="37"/>
      <c r="K21" s="40"/>
    </row>
    <row r="22" spans="2:11" s="6" customFormat="1" ht="22.5" customHeight="1">
      <c r="B22" s="93"/>
      <c r="C22" s="94"/>
      <c r="D22" s="94"/>
      <c r="E22" s="277" t="s">
        <v>5</v>
      </c>
      <c r="F22" s="277"/>
      <c r="G22" s="277"/>
      <c r="H22" s="277"/>
      <c r="I22" s="94"/>
      <c r="J22" s="94"/>
      <c r="K22" s="95"/>
    </row>
    <row r="23" spans="2:11" s="1" customFormat="1" ht="6.95" customHeight="1">
      <c r="B23" s="36"/>
      <c r="C23" s="37"/>
      <c r="D23" s="37"/>
      <c r="E23" s="37"/>
      <c r="F23" s="37"/>
      <c r="G23" s="37"/>
      <c r="H23" s="37"/>
      <c r="I23" s="37"/>
      <c r="J23" s="37"/>
      <c r="K23" s="40"/>
    </row>
    <row r="24" spans="2:11" s="1" customFormat="1" ht="6.95" customHeight="1">
      <c r="B24" s="36"/>
      <c r="C24" s="37"/>
      <c r="D24" s="63"/>
      <c r="E24" s="63"/>
      <c r="F24" s="63"/>
      <c r="G24" s="63"/>
      <c r="H24" s="63"/>
      <c r="I24" s="63"/>
      <c r="J24" s="63"/>
      <c r="K24" s="96"/>
    </row>
    <row r="25" spans="2:11" s="1" customFormat="1" ht="25.35" customHeight="1">
      <c r="B25" s="36"/>
      <c r="C25" s="37"/>
      <c r="D25" s="97" t="s">
        <v>33</v>
      </c>
      <c r="E25" s="37"/>
      <c r="F25" s="37"/>
      <c r="G25" s="37"/>
      <c r="H25" s="37"/>
      <c r="I25" s="37"/>
      <c r="J25" s="98">
        <f>ROUND(J94,2)</f>
        <v>0</v>
      </c>
      <c r="K25" s="40"/>
    </row>
    <row r="26" spans="2:11" s="1" customFormat="1" ht="6.95" customHeight="1">
      <c r="B26" s="36"/>
      <c r="C26" s="37"/>
      <c r="D26" s="63"/>
      <c r="E26" s="63"/>
      <c r="F26" s="63"/>
      <c r="G26" s="63"/>
      <c r="H26" s="63"/>
      <c r="I26" s="63"/>
      <c r="J26" s="63"/>
      <c r="K26" s="96"/>
    </row>
    <row r="27" spans="2:11" s="1" customFormat="1" ht="14.45" customHeight="1">
      <c r="B27" s="36"/>
      <c r="C27" s="37"/>
      <c r="D27" s="37"/>
      <c r="E27" s="37"/>
      <c r="F27" s="41" t="s">
        <v>35</v>
      </c>
      <c r="G27" s="37"/>
      <c r="H27" s="37"/>
      <c r="I27" s="41" t="s">
        <v>34</v>
      </c>
      <c r="J27" s="41" t="s">
        <v>36</v>
      </c>
      <c r="K27" s="40"/>
    </row>
    <row r="28" spans="2:11" s="1" customFormat="1" ht="14.45" customHeight="1">
      <c r="B28" s="36"/>
      <c r="C28" s="37"/>
      <c r="D28" s="44" t="s">
        <v>37</v>
      </c>
      <c r="E28" s="44" t="s">
        <v>38</v>
      </c>
      <c r="F28" s="99">
        <f>ROUND(SUM(BE94:BE380), 2)</f>
        <v>0</v>
      </c>
      <c r="G28" s="37"/>
      <c r="H28" s="37"/>
      <c r="I28" s="100">
        <v>0.21</v>
      </c>
      <c r="J28" s="99">
        <f>ROUND(ROUND((SUM(BE94:BE380)), 2)*I28, 2)</f>
        <v>0</v>
      </c>
      <c r="K28" s="40"/>
    </row>
    <row r="29" spans="2:11" s="1" customFormat="1" ht="14.45" customHeight="1">
      <c r="B29" s="36"/>
      <c r="C29" s="37"/>
      <c r="D29" s="37"/>
      <c r="E29" s="44" t="s">
        <v>39</v>
      </c>
      <c r="F29" s="99">
        <f>ROUND(SUM(BF94:BF380), 2)</f>
        <v>0</v>
      </c>
      <c r="G29" s="37"/>
      <c r="H29" s="37"/>
      <c r="I29" s="100">
        <v>0.15</v>
      </c>
      <c r="J29" s="99">
        <f>ROUND(ROUND((SUM(BF94:BF380)), 2)*I29, 2)</f>
        <v>0</v>
      </c>
      <c r="K29" s="40"/>
    </row>
    <row r="30" spans="2:11" s="1" customFormat="1" ht="14.45" hidden="1" customHeight="1">
      <c r="B30" s="36"/>
      <c r="C30" s="37"/>
      <c r="D30" s="37"/>
      <c r="E30" s="44" t="s">
        <v>40</v>
      </c>
      <c r="F30" s="99">
        <f>ROUND(SUM(BG94:BG380), 2)</f>
        <v>0</v>
      </c>
      <c r="G30" s="37"/>
      <c r="H30" s="37"/>
      <c r="I30" s="100">
        <v>0.21</v>
      </c>
      <c r="J30" s="99">
        <v>0</v>
      </c>
      <c r="K30" s="40"/>
    </row>
    <row r="31" spans="2:11" s="1" customFormat="1" ht="14.45" hidden="1" customHeight="1">
      <c r="B31" s="36"/>
      <c r="C31" s="37"/>
      <c r="D31" s="37"/>
      <c r="E31" s="44" t="s">
        <v>41</v>
      </c>
      <c r="F31" s="99">
        <f>ROUND(SUM(BH94:BH380), 2)</f>
        <v>0</v>
      </c>
      <c r="G31" s="37"/>
      <c r="H31" s="37"/>
      <c r="I31" s="100">
        <v>0.15</v>
      </c>
      <c r="J31" s="99">
        <v>0</v>
      </c>
      <c r="K31" s="40"/>
    </row>
    <row r="32" spans="2:11" s="1" customFormat="1" ht="14.45" hidden="1" customHeight="1">
      <c r="B32" s="36"/>
      <c r="C32" s="37"/>
      <c r="D32" s="37"/>
      <c r="E32" s="44" t="s">
        <v>42</v>
      </c>
      <c r="F32" s="99">
        <f>ROUND(SUM(BI94:BI380), 2)</f>
        <v>0</v>
      </c>
      <c r="G32" s="37"/>
      <c r="H32" s="37"/>
      <c r="I32" s="100">
        <v>0</v>
      </c>
      <c r="J32" s="99">
        <v>0</v>
      </c>
      <c r="K32" s="40"/>
    </row>
    <row r="33" spans="2:11" s="1" customFormat="1" ht="6.95" customHeight="1">
      <c r="B33" s="36"/>
      <c r="C33" s="37"/>
      <c r="D33" s="37"/>
      <c r="E33" s="37"/>
      <c r="F33" s="37"/>
      <c r="G33" s="37"/>
      <c r="H33" s="37"/>
      <c r="I33" s="37"/>
      <c r="J33" s="37"/>
      <c r="K33" s="40"/>
    </row>
    <row r="34" spans="2:11" s="1" customFormat="1" ht="25.35" customHeight="1">
      <c r="B34" s="36"/>
      <c r="C34" s="101"/>
      <c r="D34" s="102" t="s">
        <v>43</v>
      </c>
      <c r="E34" s="66"/>
      <c r="F34" s="66"/>
      <c r="G34" s="103" t="s">
        <v>44</v>
      </c>
      <c r="H34" s="104" t="s">
        <v>45</v>
      </c>
      <c r="I34" s="66"/>
      <c r="J34" s="105">
        <f>SUM(J25:J32)</f>
        <v>0</v>
      </c>
      <c r="K34" s="106"/>
    </row>
    <row r="35" spans="2:11" s="1" customFormat="1" ht="14.45" customHeight="1">
      <c r="B35" s="51"/>
      <c r="C35" s="52"/>
      <c r="D35" s="52"/>
      <c r="E35" s="52"/>
      <c r="F35" s="52"/>
      <c r="G35" s="52"/>
      <c r="H35" s="52"/>
      <c r="I35" s="52"/>
      <c r="J35" s="52"/>
      <c r="K35" s="53"/>
    </row>
    <row r="39" spans="2:11" s="1" customFormat="1" ht="6.95" customHeight="1">
      <c r="B39" s="54"/>
      <c r="C39" s="55"/>
      <c r="D39" s="55"/>
      <c r="E39" s="55"/>
      <c r="F39" s="55"/>
      <c r="G39" s="55"/>
      <c r="H39" s="55"/>
      <c r="I39" s="55"/>
      <c r="J39" s="55"/>
      <c r="K39" s="107"/>
    </row>
    <row r="40" spans="2:11" s="1" customFormat="1" ht="36.950000000000003" customHeight="1">
      <c r="B40" s="36"/>
      <c r="C40" s="28" t="s">
        <v>81</v>
      </c>
      <c r="D40" s="37"/>
      <c r="E40" s="37"/>
      <c r="F40" s="37"/>
      <c r="G40" s="37"/>
      <c r="H40" s="37"/>
      <c r="I40" s="37"/>
      <c r="J40" s="37"/>
      <c r="K40" s="40"/>
    </row>
    <row r="41" spans="2:11" s="1" customFormat="1" ht="6.95" customHeight="1">
      <c r="B41" s="36"/>
      <c r="C41" s="37"/>
      <c r="D41" s="37"/>
      <c r="E41" s="37"/>
      <c r="F41" s="37"/>
      <c r="G41" s="37"/>
      <c r="H41" s="37"/>
      <c r="I41" s="37"/>
      <c r="J41" s="37"/>
      <c r="K41" s="40"/>
    </row>
    <row r="42" spans="2:11" s="1" customFormat="1" ht="14.45" customHeight="1">
      <c r="B42" s="36"/>
      <c r="C42" s="34" t="s">
        <v>17</v>
      </c>
      <c r="D42" s="37"/>
      <c r="E42" s="37"/>
      <c r="F42" s="37"/>
      <c r="G42" s="37"/>
      <c r="H42" s="37"/>
      <c r="I42" s="37"/>
      <c r="J42" s="37"/>
      <c r="K42" s="40"/>
    </row>
    <row r="43" spans="2:11" s="1" customFormat="1" ht="23.25" customHeight="1">
      <c r="B43" s="36"/>
      <c r="C43" s="37"/>
      <c r="D43" s="37"/>
      <c r="E43" s="308" t="str">
        <f>E7</f>
        <v>Oprava kaple Panny Marie Pomocné, Kostomlaty pod Milešovkou</v>
      </c>
      <c r="F43" s="309"/>
      <c r="G43" s="309"/>
      <c r="H43" s="309"/>
      <c r="I43" s="37"/>
      <c r="J43" s="37"/>
      <c r="K43" s="40"/>
    </row>
    <row r="44" spans="2:11" s="1" customFormat="1" ht="6.95" customHeight="1">
      <c r="B44" s="36"/>
      <c r="C44" s="37"/>
      <c r="D44" s="37"/>
      <c r="E44" s="37"/>
      <c r="F44" s="37"/>
      <c r="G44" s="37"/>
      <c r="H44" s="37"/>
      <c r="I44" s="37"/>
      <c r="J44" s="37"/>
      <c r="K44" s="40"/>
    </row>
    <row r="45" spans="2:11" s="1" customFormat="1" ht="18" customHeight="1">
      <c r="B45" s="36"/>
      <c r="C45" s="34" t="s">
        <v>21</v>
      </c>
      <c r="D45" s="37"/>
      <c r="E45" s="37"/>
      <c r="F45" s="32" t="str">
        <f>F10</f>
        <v>Kostomlaty pod Milešovkou</v>
      </c>
      <c r="G45" s="37"/>
      <c r="H45" s="37"/>
      <c r="I45" s="34" t="s">
        <v>23</v>
      </c>
      <c r="J45" s="92" t="str">
        <f>IF(J10="","",J10)</f>
        <v>04.12.2017</v>
      </c>
      <c r="K45" s="40"/>
    </row>
    <row r="46" spans="2:11" s="1" customFormat="1" ht="6.95" customHeight="1">
      <c r="B46" s="36"/>
      <c r="C46" s="37"/>
      <c r="D46" s="37"/>
      <c r="E46" s="37"/>
      <c r="F46" s="37"/>
      <c r="G46" s="37"/>
      <c r="H46" s="37"/>
      <c r="I46" s="37"/>
      <c r="J46" s="37"/>
      <c r="K46" s="40"/>
    </row>
    <row r="47" spans="2:11" s="1" customFormat="1" ht="15">
      <c r="B47" s="36"/>
      <c r="C47" s="34" t="s">
        <v>25</v>
      </c>
      <c r="D47" s="37"/>
      <c r="E47" s="37"/>
      <c r="F47" s="32" t="str">
        <f>E13</f>
        <v xml:space="preserve"> </v>
      </c>
      <c r="G47" s="37"/>
      <c r="H47" s="37"/>
      <c r="I47" s="34" t="s">
        <v>30</v>
      </c>
      <c r="J47" s="32" t="str">
        <f>E19</f>
        <v xml:space="preserve"> </v>
      </c>
      <c r="K47" s="40"/>
    </row>
    <row r="48" spans="2:11" s="1" customFormat="1" ht="14.45" customHeight="1">
      <c r="B48" s="36"/>
      <c r="C48" s="34" t="s">
        <v>29</v>
      </c>
      <c r="D48" s="37"/>
      <c r="E48" s="37"/>
      <c r="F48" s="32" t="str">
        <f>IF(E16="","",E16)</f>
        <v xml:space="preserve"> </v>
      </c>
      <c r="G48" s="37"/>
      <c r="H48" s="37"/>
      <c r="I48" s="37"/>
      <c r="J48" s="37"/>
      <c r="K48" s="40"/>
    </row>
    <row r="49" spans="2:47" s="1" customFormat="1" ht="10.35" customHeight="1">
      <c r="B49" s="36"/>
      <c r="C49" s="37"/>
      <c r="D49" s="37"/>
      <c r="E49" s="37"/>
      <c r="F49" s="37"/>
      <c r="G49" s="37"/>
      <c r="H49" s="37"/>
      <c r="I49" s="37"/>
      <c r="J49" s="37"/>
      <c r="K49" s="40"/>
    </row>
    <row r="50" spans="2:47" s="1" customFormat="1" ht="29.25" customHeight="1">
      <c r="B50" s="36"/>
      <c r="C50" s="108" t="s">
        <v>82</v>
      </c>
      <c r="D50" s="101"/>
      <c r="E50" s="101"/>
      <c r="F50" s="101"/>
      <c r="G50" s="101"/>
      <c r="H50" s="101"/>
      <c r="I50" s="101"/>
      <c r="J50" s="109" t="s">
        <v>83</v>
      </c>
      <c r="K50" s="110"/>
    </row>
    <row r="51" spans="2:47" s="1" customFormat="1" ht="10.35" customHeight="1">
      <c r="B51" s="36"/>
      <c r="C51" s="37"/>
      <c r="D51" s="37"/>
      <c r="E51" s="37"/>
      <c r="F51" s="37"/>
      <c r="G51" s="37"/>
      <c r="H51" s="37"/>
      <c r="I51" s="37"/>
      <c r="J51" s="37"/>
      <c r="K51" s="40"/>
    </row>
    <row r="52" spans="2:47" s="1" customFormat="1" ht="29.25" customHeight="1">
      <c r="B52" s="36"/>
      <c r="C52" s="111" t="s">
        <v>84</v>
      </c>
      <c r="D52" s="37"/>
      <c r="E52" s="37"/>
      <c r="F52" s="37"/>
      <c r="G52" s="37"/>
      <c r="H52" s="37"/>
      <c r="I52" s="37"/>
      <c r="J52" s="98">
        <f>J94</f>
        <v>0</v>
      </c>
      <c r="K52" s="40"/>
      <c r="AU52" s="22" t="s">
        <v>85</v>
      </c>
    </row>
    <row r="53" spans="2:47" s="7" customFormat="1" ht="24.95" customHeight="1">
      <c r="B53" s="112"/>
      <c r="C53" s="113"/>
      <c r="D53" s="114" t="s">
        <v>86</v>
      </c>
      <c r="E53" s="115"/>
      <c r="F53" s="115"/>
      <c r="G53" s="115"/>
      <c r="H53" s="115"/>
      <c r="I53" s="115"/>
      <c r="J53" s="116">
        <f>J95</f>
        <v>0</v>
      </c>
      <c r="K53" s="117"/>
    </row>
    <row r="54" spans="2:47" s="8" customFormat="1" ht="19.899999999999999" customHeight="1">
      <c r="B54" s="118"/>
      <c r="C54" s="119"/>
      <c r="D54" s="120" t="s">
        <v>87</v>
      </c>
      <c r="E54" s="121"/>
      <c r="F54" s="121"/>
      <c r="G54" s="121"/>
      <c r="H54" s="121"/>
      <c r="I54" s="121"/>
      <c r="J54" s="122">
        <f>J96</f>
        <v>0</v>
      </c>
      <c r="K54" s="123"/>
    </row>
    <row r="55" spans="2:47" s="8" customFormat="1" ht="19.899999999999999" customHeight="1">
      <c r="B55" s="118"/>
      <c r="C55" s="119"/>
      <c r="D55" s="120" t="s">
        <v>88</v>
      </c>
      <c r="E55" s="121"/>
      <c r="F55" s="121"/>
      <c r="G55" s="121"/>
      <c r="H55" s="121"/>
      <c r="I55" s="121"/>
      <c r="J55" s="122">
        <f>J134</f>
        <v>0</v>
      </c>
      <c r="K55" s="123"/>
    </row>
    <row r="56" spans="2:47" s="8" customFormat="1" ht="19.899999999999999" customHeight="1">
      <c r="B56" s="118"/>
      <c r="C56" s="119"/>
      <c r="D56" s="120" t="s">
        <v>89</v>
      </c>
      <c r="E56" s="121"/>
      <c r="F56" s="121"/>
      <c r="G56" s="121"/>
      <c r="H56" s="121"/>
      <c r="I56" s="121"/>
      <c r="J56" s="122">
        <f>J154</f>
        <v>0</v>
      </c>
      <c r="K56" s="123"/>
    </row>
    <row r="57" spans="2:47" s="8" customFormat="1" ht="19.899999999999999" customHeight="1">
      <c r="B57" s="118"/>
      <c r="C57" s="119"/>
      <c r="D57" s="120" t="s">
        <v>90</v>
      </c>
      <c r="E57" s="121"/>
      <c r="F57" s="121"/>
      <c r="G57" s="121"/>
      <c r="H57" s="121"/>
      <c r="I57" s="121"/>
      <c r="J57" s="122">
        <f>J159</f>
        <v>0</v>
      </c>
      <c r="K57" s="123"/>
    </row>
    <row r="58" spans="2:47" s="8" customFormat="1" ht="19.899999999999999" customHeight="1">
      <c r="B58" s="118"/>
      <c r="C58" s="119"/>
      <c r="D58" s="120" t="s">
        <v>91</v>
      </c>
      <c r="E58" s="121"/>
      <c r="F58" s="121"/>
      <c r="G58" s="121"/>
      <c r="H58" s="121"/>
      <c r="I58" s="121"/>
      <c r="J58" s="122">
        <f>J164</f>
        <v>0</v>
      </c>
      <c r="K58" s="123"/>
    </row>
    <row r="59" spans="2:47" s="8" customFormat="1" ht="19.899999999999999" customHeight="1">
      <c r="B59" s="118"/>
      <c r="C59" s="119"/>
      <c r="D59" s="120" t="s">
        <v>92</v>
      </c>
      <c r="E59" s="121"/>
      <c r="F59" s="121"/>
      <c r="G59" s="121"/>
      <c r="H59" s="121"/>
      <c r="I59" s="121"/>
      <c r="J59" s="122">
        <f>J176</f>
        <v>0</v>
      </c>
      <c r="K59" s="123"/>
    </row>
    <row r="60" spans="2:47" s="8" customFormat="1" ht="19.899999999999999" customHeight="1">
      <c r="B60" s="118"/>
      <c r="C60" s="119"/>
      <c r="D60" s="120" t="s">
        <v>93</v>
      </c>
      <c r="E60" s="121"/>
      <c r="F60" s="121"/>
      <c r="G60" s="121"/>
      <c r="H60" s="121"/>
      <c r="I60" s="121"/>
      <c r="J60" s="122">
        <f>J193</f>
        <v>0</v>
      </c>
      <c r="K60" s="123"/>
    </row>
    <row r="61" spans="2:47" s="8" customFormat="1" ht="19.899999999999999" customHeight="1">
      <c r="B61" s="118"/>
      <c r="C61" s="119"/>
      <c r="D61" s="120" t="s">
        <v>94</v>
      </c>
      <c r="E61" s="121"/>
      <c r="F61" s="121"/>
      <c r="G61" s="121"/>
      <c r="H61" s="121"/>
      <c r="I61" s="121"/>
      <c r="J61" s="122">
        <f>J265</f>
        <v>0</v>
      </c>
      <c r="K61" s="123"/>
    </row>
    <row r="62" spans="2:47" s="8" customFormat="1" ht="19.899999999999999" customHeight="1">
      <c r="B62" s="118"/>
      <c r="C62" s="119"/>
      <c r="D62" s="120" t="s">
        <v>95</v>
      </c>
      <c r="E62" s="121"/>
      <c r="F62" s="121"/>
      <c r="G62" s="121"/>
      <c r="H62" s="121"/>
      <c r="I62" s="121"/>
      <c r="J62" s="122">
        <f>J275</f>
        <v>0</v>
      </c>
      <c r="K62" s="123"/>
    </row>
    <row r="63" spans="2:47" s="7" customFormat="1" ht="24.95" customHeight="1">
      <c r="B63" s="112"/>
      <c r="C63" s="113"/>
      <c r="D63" s="114" t="s">
        <v>96</v>
      </c>
      <c r="E63" s="115"/>
      <c r="F63" s="115"/>
      <c r="G63" s="115"/>
      <c r="H63" s="115"/>
      <c r="I63" s="115"/>
      <c r="J63" s="116">
        <f>J278</f>
        <v>0</v>
      </c>
      <c r="K63" s="117"/>
    </row>
    <row r="64" spans="2:47" s="8" customFormat="1" ht="19.899999999999999" customHeight="1">
      <c r="B64" s="118"/>
      <c r="C64" s="119"/>
      <c r="D64" s="120" t="s">
        <v>97</v>
      </c>
      <c r="E64" s="121"/>
      <c r="F64" s="121"/>
      <c r="G64" s="121"/>
      <c r="H64" s="121"/>
      <c r="I64" s="121"/>
      <c r="J64" s="122">
        <f>J279</f>
        <v>0</v>
      </c>
      <c r="K64" s="123"/>
    </row>
    <row r="65" spans="2:11" s="8" customFormat="1" ht="19.899999999999999" customHeight="1">
      <c r="B65" s="118"/>
      <c r="C65" s="119"/>
      <c r="D65" s="120" t="s">
        <v>98</v>
      </c>
      <c r="E65" s="121"/>
      <c r="F65" s="121"/>
      <c r="G65" s="121"/>
      <c r="H65" s="121"/>
      <c r="I65" s="121"/>
      <c r="J65" s="122">
        <f>J281</f>
        <v>0</v>
      </c>
      <c r="K65" s="123"/>
    </row>
    <row r="66" spans="2:11" s="8" customFormat="1" ht="19.899999999999999" customHeight="1">
      <c r="B66" s="118"/>
      <c r="C66" s="119"/>
      <c r="D66" s="120" t="s">
        <v>99</v>
      </c>
      <c r="E66" s="121"/>
      <c r="F66" s="121"/>
      <c r="G66" s="121"/>
      <c r="H66" s="121"/>
      <c r="I66" s="121"/>
      <c r="J66" s="122">
        <f>J290</f>
        <v>0</v>
      </c>
      <c r="K66" s="123"/>
    </row>
    <row r="67" spans="2:11" s="8" customFormat="1" ht="19.899999999999999" customHeight="1">
      <c r="B67" s="118"/>
      <c r="C67" s="119"/>
      <c r="D67" s="120" t="s">
        <v>100</v>
      </c>
      <c r="E67" s="121"/>
      <c r="F67" s="121"/>
      <c r="G67" s="121"/>
      <c r="H67" s="121"/>
      <c r="I67" s="121"/>
      <c r="J67" s="122">
        <f>J301</f>
        <v>0</v>
      </c>
      <c r="K67" s="123"/>
    </row>
    <row r="68" spans="2:11" s="8" customFormat="1" ht="19.899999999999999" customHeight="1">
      <c r="B68" s="118"/>
      <c r="C68" s="119"/>
      <c r="D68" s="120" t="s">
        <v>101</v>
      </c>
      <c r="E68" s="121"/>
      <c r="F68" s="121"/>
      <c r="G68" s="121"/>
      <c r="H68" s="121"/>
      <c r="I68" s="121"/>
      <c r="J68" s="122">
        <f>J313</f>
        <v>0</v>
      </c>
      <c r="K68" s="123"/>
    </row>
    <row r="69" spans="2:11" s="8" customFormat="1" ht="19.899999999999999" customHeight="1">
      <c r="B69" s="118"/>
      <c r="C69" s="119"/>
      <c r="D69" s="120" t="s">
        <v>102</v>
      </c>
      <c r="E69" s="121"/>
      <c r="F69" s="121"/>
      <c r="G69" s="121"/>
      <c r="H69" s="121"/>
      <c r="I69" s="121"/>
      <c r="J69" s="122">
        <f>J336</f>
        <v>0</v>
      </c>
      <c r="K69" s="123"/>
    </row>
    <row r="70" spans="2:11" s="8" customFormat="1" ht="19.899999999999999" customHeight="1">
      <c r="B70" s="118"/>
      <c r="C70" s="119"/>
      <c r="D70" s="120" t="s">
        <v>103</v>
      </c>
      <c r="E70" s="121"/>
      <c r="F70" s="121"/>
      <c r="G70" s="121"/>
      <c r="H70" s="121"/>
      <c r="I70" s="121"/>
      <c r="J70" s="122">
        <f>J347</f>
        <v>0</v>
      </c>
      <c r="K70" s="123"/>
    </row>
    <row r="71" spans="2:11" s="8" customFormat="1" ht="19.899999999999999" customHeight="1">
      <c r="B71" s="118"/>
      <c r="C71" s="119"/>
      <c r="D71" s="120" t="s">
        <v>104</v>
      </c>
      <c r="E71" s="121"/>
      <c r="F71" s="121"/>
      <c r="G71" s="121"/>
      <c r="H71" s="121"/>
      <c r="I71" s="121"/>
      <c r="J71" s="122">
        <f>J351</f>
        <v>0</v>
      </c>
      <c r="K71" s="123"/>
    </row>
    <row r="72" spans="2:11" s="8" customFormat="1" ht="19.899999999999999" customHeight="1">
      <c r="B72" s="118"/>
      <c r="C72" s="119"/>
      <c r="D72" s="120" t="s">
        <v>105</v>
      </c>
      <c r="E72" s="121"/>
      <c r="F72" s="121"/>
      <c r="G72" s="121"/>
      <c r="H72" s="121"/>
      <c r="I72" s="121"/>
      <c r="J72" s="122">
        <f>J363</f>
        <v>0</v>
      </c>
      <c r="K72" s="123"/>
    </row>
    <row r="73" spans="2:11" s="8" customFormat="1" ht="19.899999999999999" customHeight="1">
      <c r="B73" s="118"/>
      <c r="C73" s="119"/>
      <c r="D73" s="120" t="s">
        <v>106</v>
      </c>
      <c r="E73" s="121"/>
      <c r="F73" s="121"/>
      <c r="G73" s="121"/>
      <c r="H73" s="121"/>
      <c r="I73" s="121"/>
      <c r="J73" s="122">
        <f>J370</f>
        <v>0</v>
      </c>
      <c r="K73" s="123"/>
    </row>
    <row r="74" spans="2:11" s="7" customFormat="1" ht="24.95" customHeight="1">
      <c r="B74" s="112"/>
      <c r="C74" s="113"/>
      <c r="D74" s="114" t="s">
        <v>107</v>
      </c>
      <c r="E74" s="115"/>
      <c r="F74" s="115"/>
      <c r="G74" s="115"/>
      <c r="H74" s="115"/>
      <c r="I74" s="115"/>
      <c r="J74" s="116">
        <f>J373</f>
        <v>0</v>
      </c>
      <c r="K74" s="117"/>
    </row>
    <row r="75" spans="2:11" s="8" customFormat="1" ht="19.899999999999999" customHeight="1">
      <c r="B75" s="118"/>
      <c r="C75" s="119"/>
      <c r="D75" s="120" t="s">
        <v>108</v>
      </c>
      <c r="E75" s="121"/>
      <c r="F75" s="121"/>
      <c r="G75" s="121"/>
      <c r="H75" s="121"/>
      <c r="I75" s="121"/>
      <c r="J75" s="122">
        <f>J374</f>
        <v>0</v>
      </c>
      <c r="K75" s="123"/>
    </row>
    <row r="76" spans="2:11" s="8" customFormat="1" ht="19.899999999999999" customHeight="1">
      <c r="B76" s="118"/>
      <c r="C76" s="119"/>
      <c r="D76" s="120" t="s">
        <v>109</v>
      </c>
      <c r="E76" s="121"/>
      <c r="F76" s="121"/>
      <c r="G76" s="121"/>
      <c r="H76" s="121"/>
      <c r="I76" s="121"/>
      <c r="J76" s="122">
        <f>J379</f>
        <v>0</v>
      </c>
      <c r="K76" s="123"/>
    </row>
    <row r="77" spans="2:11" s="1" customFormat="1" ht="21.75" customHeight="1">
      <c r="B77" s="36"/>
      <c r="C77" s="37"/>
      <c r="D77" s="37"/>
      <c r="E77" s="37"/>
      <c r="F77" s="37"/>
      <c r="G77" s="37"/>
      <c r="H77" s="37"/>
      <c r="I77" s="37"/>
      <c r="J77" s="37"/>
      <c r="K77" s="40"/>
    </row>
    <row r="78" spans="2:11" s="1" customFormat="1" ht="6.95" customHeight="1">
      <c r="B78" s="51"/>
      <c r="C78" s="52"/>
      <c r="D78" s="52"/>
      <c r="E78" s="52"/>
      <c r="F78" s="52"/>
      <c r="G78" s="52"/>
      <c r="H78" s="52"/>
      <c r="I78" s="52"/>
      <c r="J78" s="52"/>
      <c r="K78" s="53"/>
    </row>
    <row r="82" spans="2:63" s="1" customFormat="1" ht="6.95" customHeight="1">
      <c r="B82" s="54"/>
      <c r="C82" s="55"/>
      <c r="D82" s="55"/>
      <c r="E82" s="55"/>
      <c r="F82" s="55"/>
      <c r="G82" s="55"/>
      <c r="H82" s="55"/>
      <c r="I82" s="55"/>
      <c r="J82" s="55"/>
      <c r="K82" s="55"/>
      <c r="L82" s="36"/>
    </row>
    <row r="83" spans="2:63" s="1" customFormat="1" ht="36.950000000000003" customHeight="1">
      <c r="B83" s="36"/>
      <c r="C83" s="56" t="s">
        <v>110</v>
      </c>
      <c r="L83" s="36"/>
    </row>
    <row r="84" spans="2:63" s="1" customFormat="1" ht="6.95" customHeight="1">
      <c r="B84" s="36"/>
      <c r="L84" s="36"/>
    </row>
    <row r="85" spans="2:63" s="1" customFormat="1" ht="14.45" customHeight="1">
      <c r="B85" s="36"/>
      <c r="C85" s="58" t="s">
        <v>17</v>
      </c>
      <c r="L85" s="36"/>
    </row>
    <row r="86" spans="2:63" s="1" customFormat="1" ht="23.25" customHeight="1">
      <c r="B86" s="36"/>
      <c r="E86" s="295" t="str">
        <f>E7</f>
        <v>Oprava kaple Panny Marie Pomocné, Kostomlaty pod Milešovkou</v>
      </c>
      <c r="F86" s="310"/>
      <c r="G86" s="310"/>
      <c r="H86" s="310"/>
      <c r="L86" s="36"/>
    </row>
    <row r="87" spans="2:63" s="1" customFormat="1" ht="6.95" customHeight="1">
      <c r="B87" s="36"/>
      <c r="L87" s="36"/>
    </row>
    <row r="88" spans="2:63" s="1" customFormat="1" ht="18" customHeight="1">
      <c r="B88" s="36"/>
      <c r="C88" s="58" t="s">
        <v>21</v>
      </c>
      <c r="F88" s="124" t="str">
        <f>F10</f>
        <v>Kostomlaty pod Milešovkou</v>
      </c>
      <c r="I88" s="58" t="s">
        <v>23</v>
      </c>
      <c r="J88" s="62" t="str">
        <f>IF(J10="","",J10)</f>
        <v>04.12.2017</v>
      </c>
      <c r="L88" s="36"/>
    </row>
    <row r="89" spans="2:63" s="1" customFormat="1" ht="6.95" customHeight="1">
      <c r="B89" s="36"/>
      <c r="L89" s="36"/>
    </row>
    <row r="90" spans="2:63" s="1" customFormat="1" ht="15">
      <c r="B90" s="36"/>
      <c r="C90" s="58" t="s">
        <v>25</v>
      </c>
      <c r="F90" s="124" t="str">
        <f>E13</f>
        <v xml:space="preserve"> </v>
      </c>
      <c r="I90" s="58" t="s">
        <v>30</v>
      </c>
      <c r="J90" s="124" t="str">
        <f>E19</f>
        <v xml:space="preserve"> </v>
      </c>
      <c r="L90" s="36"/>
    </row>
    <row r="91" spans="2:63" s="1" customFormat="1" ht="14.45" customHeight="1">
      <c r="B91" s="36"/>
      <c r="C91" s="58" t="s">
        <v>29</v>
      </c>
      <c r="F91" s="124" t="str">
        <f>IF(E16="","",E16)</f>
        <v xml:space="preserve"> </v>
      </c>
      <c r="L91" s="36"/>
    </row>
    <row r="92" spans="2:63" s="1" customFormat="1" ht="10.35" customHeight="1">
      <c r="B92" s="36"/>
      <c r="L92" s="36"/>
    </row>
    <row r="93" spans="2:63" s="9" customFormat="1" ht="29.25" customHeight="1">
      <c r="B93" s="125"/>
      <c r="C93" s="126" t="s">
        <v>111</v>
      </c>
      <c r="D93" s="127" t="s">
        <v>52</v>
      </c>
      <c r="E93" s="127" t="s">
        <v>48</v>
      </c>
      <c r="F93" s="127" t="s">
        <v>112</v>
      </c>
      <c r="G93" s="127" t="s">
        <v>113</v>
      </c>
      <c r="H93" s="127" t="s">
        <v>114</v>
      </c>
      <c r="I93" s="128" t="s">
        <v>115</v>
      </c>
      <c r="J93" s="127" t="s">
        <v>83</v>
      </c>
      <c r="K93" s="129" t="s">
        <v>116</v>
      </c>
      <c r="L93" s="125"/>
      <c r="M93" s="68" t="s">
        <v>117</v>
      </c>
      <c r="N93" s="69" t="s">
        <v>37</v>
      </c>
      <c r="O93" s="69" t="s">
        <v>118</v>
      </c>
      <c r="P93" s="69" t="s">
        <v>119</v>
      </c>
      <c r="Q93" s="69" t="s">
        <v>120</v>
      </c>
      <c r="R93" s="69" t="s">
        <v>121</v>
      </c>
      <c r="S93" s="69" t="s">
        <v>122</v>
      </c>
      <c r="T93" s="70" t="s">
        <v>123</v>
      </c>
    </row>
    <row r="94" spans="2:63" s="1" customFormat="1" ht="29.25" customHeight="1">
      <c r="B94" s="36"/>
      <c r="C94" s="72" t="s">
        <v>84</v>
      </c>
      <c r="J94" s="130">
        <f>BK94</f>
        <v>0</v>
      </c>
      <c r="L94" s="36"/>
      <c r="M94" s="71"/>
      <c r="N94" s="63"/>
      <c r="O94" s="63"/>
      <c r="P94" s="131">
        <f>P95+P278+P373</f>
        <v>1214.6045839999999</v>
      </c>
      <c r="Q94" s="63"/>
      <c r="R94" s="131">
        <f>R95+R278+R373</f>
        <v>44.258888800000001</v>
      </c>
      <c r="S94" s="63"/>
      <c r="T94" s="132">
        <f>T95+T278+T373</f>
        <v>17.086024799999997</v>
      </c>
      <c r="AT94" s="22" t="s">
        <v>66</v>
      </c>
      <c r="AU94" s="22" t="s">
        <v>85</v>
      </c>
      <c r="BK94" s="133">
        <f>BK95+BK278+BK373</f>
        <v>0</v>
      </c>
    </row>
    <row r="95" spans="2:63" s="10" customFormat="1" ht="37.35" customHeight="1">
      <c r="B95" s="134"/>
      <c r="D95" s="135" t="s">
        <v>66</v>
      </c>
      <c r="E95" s="136" t="s">
        <v>124</v>
      </c>
      <c r="F95" s="136" t="s">
        <v>125</v>
      </c>
      <c r="J95" s="137">
        <f>BK95</f>
        <v>0</v>
      </c>
      <c r="L95" s="134"/>
      <c r="M95" s="138"/>
      <c r="N95" s="139"/>
      <c r="O95" s="139"/>
      <c r="P95" s="140">
        <f>P96+P134+P154+P159+P164+P176+P193+P265+P275</f>
        <v>856.27892599999984</v>
      </c>
      <c r="Q95" s="139"/>
      <c r="R95" s="140">
        <f>R96+R134+R154+R159+R164+R176+R193+R265+R275</f>
        <v>38.597328680000004</v>
      </c>
      <c r="S95" s="139"/>
      <c r="T95" s="141">
        <f>T96+T134+T154+T159+T164+T176+T193+T265+T275</f>
        <v>15.999279999999999</v>
      </c>
      <c r="AR95" s="135" t="s">
        <v>72</v>
      </c>
      <c r="AT95" s="142" t="s">
        <v>66</v>
      </c>
      <c r="AU95" s="142" t="s">
        <v>67</v>
      </c>
      <c r="AY95" s="135" t="s">
        <v>126</v>
      </c>
      <c r="BK95" s="143">
        <f>BK96+BK134+BK154+BK159+BK164+BK176+BK193+BK265+BK275</f>
        <v>0</v>
      </c>
    </row>
    <row r="96" spans="2:63" s="10" customFormat="1" ht="19.899999999999999" customHeight="1">
      <c r="B96" s="134"/>
      <c r="D96" s="144" t="s">
        <v>66</v>
      </c>
      <c r="E96" s="145" t="s">
        <v>72</v>
      </c>
      <c r="F96" s="145" t="s">
        <v>127</v>
      </c>
      <c r="J96" s="146">
        <f>BK96</f>
        <v>0</v>
      </c>
      <c r="L96" s="134"/>
      <c r="M96" s="138"/>
      <c r="N96" s="139"/>
      <c r="O96" s="139"/>
      <c r="P96" s="140">
        <f>SUM(P97:P133)</f>
        <v>242.88579999999999</v>
      </c>
      <c r="Q96" s="139"/>
      <c r="R96" s="140">
        <f>SUM(R97:R133)</f>
        <v>8.16</v>
      </c>
      <c r="S96" s="139"/>
      <c r="T96" s="141">
        <f>SUM(T97:T133)</f>
        <v>0</v>
      </c>
      <c r="AR96" s="135" t="s">
        <v>72</v>
      </c>
      <c r="AT96" s="142" t="s">
        <v>66</v>
      </c>
      <c r="AU96" s="142" t="s">
        <v>72</v>
      </c>
      <c r="AY96" s="135" t="s">
        <v>126</v>
      </c>
      <c r="BK96" s="143">
        <f>SUM(BK97:BK133)</f>
        <v>0</v>
      </c>
    </row>
    <row r="97" spans="2:65" s="1" customFormat="1" ht="31.5" customHeight="1">
      <c r="B97" s="147"/>
      <c r="C97" s="148" t="s">
        <v>72</v>
      </c>
      <c r="D97" s="148" t="s">
        <v>128</v>
      </c>
      <c r="E97" s="149" t="s">
        <v>129</v>
      </c>
      <c r="F97" s="150" t="s">
        <v>130</v>
      </c>
      <c r="G97" s="151" t="s">
        <v>131</v>
      </c>
      <c r="H97" s="152">
        <v>10</v>
      </c>
      <c r="I97" s="319"/>
      <c r="J97" s="153">
        <f>ROUND(I97*H97,2)</f>
        <v>0</v>
      </c>
      <c r="K97" s="150" t="s">
        <v>132</v>
      </c>
      <c r="L97" s="36"/>
      <c r="M97" s="154" t="s">
        <v>5</v>
      </c>
      <c r="N97" s="155" t="s">
        <v>38</v>
      </c>
      <c r="O97" s="156">
        <v>0.2</v>
      </c>
      <c r="P97" s="156">
        <f>O97*H97</f>
        <v>2</v>
      </c>
      <c r="Q97" s="156">
        <v>0</v>
      </c>
      <c r="R97" s="156">
        <f>Q97*H97</f>
        <v>0</v>
      </c>
      <c r="S97" s="156">
        <v>0</v>
      </c>
      <c r="T97" s="157">
        <f>S97*H97</f>
        <v>0</v>
      </c>
      <c r="AR97" s="22" t="s">
        <v>133</v>
      </c>
      <c r="AT97" s="22" t="s">
        <v>128</v>
      </c>
      <c r="AU97" s="22" t="s">
        <v>79</v>
      </c>
      <c r="AY97" s="22" t="s">
        <v>126</v>
      </c>
      <c r="BE97" s="158">
        <f>IF(N97="základní",J97,0)</f>
        <v>0</v>
      </c>
      <c r="BF97" s="158">
        <f>IF(N97="snížená",J97,0)</f>
        <v>0</v>
      </c>
      <c r="BG97" s="158">
        <f>IF(N97="zákl. přenesená",J97,0)</f>
        <v>0</v>
      </c>
      <c r="BH97" s="158">
        <f>IF(N97="sníž. přenesená",J97,0)</f>
        <v>0</v>
      </c>
      <c r="BI97" s="158">
        <f>IF(N97="nulová",J97,0)</f>
        <v>0</v>
      </c>
      <c r="BJ97" s="22" t="s">
        <v>72</v>
      </c>
      <c r="BK97" s="158">
        <f>ROUND(I97*H97,2)</f>
        <v>0</v>
      </c>
      <c r="BL97" s="22" t="s">
        <v>133</v>
      </c>
      <c r="BM97" s="22" t="s">
        <v>134</v>
      </c>
    </row>
    <row r="98" spans="2:65" s="1" customFormat="1" ht="256.5">
      <c r="B98" s="36"/>
      <c r="D98" s="159" t="s">
        <v>135</v>
      </c>
      <c r="F98" s="160" t="s">
        <v>136</v>
      </c>
      <c r="L98" s="36"/>
      <c r="M98" s="161"/>
      <c r="N98" s="37"/>
      <c r="O98" s="37"/>
      <c r="P98" s="37"/>
      <c r="Q98" s="37"/>
      <c r="R98" s="37"/>
      <c r="S98" s="37"/>
      <c r="T98" s="65"/>
      <c r="AT98" s="22" t="s">
        <v>135</v>
      </c>
      <c r="AU98" s="22" t="s">
        <v>79</v>
      </c>
    </row>
    <row r="99" spans="2:65" s="1" customFormat="1" ht="31.5" customHeight="1">
      <c r="B99" s="147"/>
      <c r="C99" s="148" t="s">
        <v>79</v>
      </c>
      <c r="D99" s="148" t="s">
        <v>128</v>
      </c>
      <c r="E99" s="149" t="s">
        <v>137</v>
      </c>
      <c r="F99" s="150" t="s">
        <v>138</v>
      </c>
      <c r="G99" s="151" t="s">
        <v>139</v>
      </c>
      <c r="H99" s="152">
        <v>3.5</v>
      </c>
      <c r="I99" s="319"/>
      <c r="J99" s="153">
        <f>ROUND(I99*H99,2)</f>
        <v>0</v>
      </c>
      <c r="K99" s="150" t="s">
        <v>132</v>
      </c>
      <c r="L99" s="36"/>
      <c r="M99" s="154" t="s">
        <v>5</v>
      </c>
      <c r="N99" s="155" t="s">
        <v>38</v>
      </c>
      <c r="O99" s="156">
        <v>16.001999999999999</v>
      </c>
      <c r="P99" s="156">
        <f>O99*H99</f>
        <v>56.006999999999998</v>
      </c>
      <c r="Q99" s="156">
        <v>0</v>
      </c>
      <c r="R99" s="156">
        <f>Q99*H99</f>
        <v>0</v>
      </c>
      <c r="S99" s="156">
        <v>0</v>
      </c>
      <c r="T99" s="157">
        <f>S99*H99</f>
        <v>0</v>
      </c>
      <c r="AR99" s="22" t="s">
        <v>133</v>
      </c>
      <c r="AT99" s="22" t="s">
        <v>128</v>
      </c>
      <c r="AU99" s="22" t="s">
        <v>79</v>
      </c>
      <c r="AY99" s="22" t="s">
        <v>126</v>
      </c>
      <c r="BE99" s="158">
        <f>IF(N99="základní",J99,0)</f>
        <v>0</v>
      </c>
      <c r="BF99" s="158">
        <f>IF(N99="snížená",J99,0)</f>
        <v>0</v>
      </c>
      <c r="BG99" s="158">
        <f>IF(N99="zákl. přenesená",J99,0)</f>
        <v>0</v>
      </c>
      <c r="BH99" s="158">
        <f>IF(N99="sníž. přenesená",J99,0)</f>
        <v>0</v>
      </c>
      <c r="BI99" s="158">
        <f>IF(N99="nulová",J99,0)</f>
        <v>0</v>
      </c>
      <c r="BJ99" s="22" t="s">
        <v>72</v>
      </c>
      <c r="BK99" s="158">
        <f>ROUND(I99*H99,2)</f>
        <v>0</v>
      </c>
      <c r="BL99" s="22" t="s">
        <v>133</v>
      </c>
      <c r="BM99" s="22" t="s">
        <v>140</v>
      </c>
    </row>
    <row r="100" spans="2:65" s="1" customFormat="1" ht="202.5">
      <c r="B100" s="36"/>
      <c r="D100" s="159" t="s">
        <v>135</v>
      </c>
      <c r="F100" s="160" t="s">
        <v>141</v>
      </c>
      <c r="L100" s="36"/>
      <c r="M100" s="161"/>
      <c r="N100" s="37"/>
      <c r="O100" s="37"/>
      <c r="P100" s="37"/>
      <c r="Q100" s="37"/>
      <c r="R100" s="37"/>
      <c r="S100" s="37"/>
      <c r="T100" s="65"/>
      <c r="AT100" s="22" t="s">
        <v>135</v>
      </c>
      <c r="AU100" s="22" t="s">
        <v>79</v>
      </c>
    </row>
    <row r="101" spans="2:65" s="1" customFormat="1" ht="31.5" customHeight="1">
      <c r="B101" s="147"/>
      <c r="C101" s="148" t="s">
        <v>142</v>
      </c>
      <c r="D101" s="148" t="s">
        <v>128</v>
      </c>
      <c r="E101" s="149" t="s">
        <v>143</v>
      </c>
      <c r="F101" s="150" t="s">
        <v>144</v>
      </c>
      <c r="G101" s="151" t="s">
        <v>139</v>
      </c>
      <c r="H101" s="152">
        <v>30</v>
      </c>
      <c r="I101" s="319"/>
      <c r="J101" s="153">
        <f>ROUND(I101*H101,2)</f>
        <v>0</v>
      </c>
      <c r="K101" s="150" t="s">
        <v>132</v>
      </c>
      <c r="L101" s="36"/>
      <c r="M101" s="154" t="s">
        <v>5</v>
      </c>
      <c r="N101" s="155" t="s">
        <v>38</v>
      </c>
      <c r="O101" s="156">
        <v>2.3199999999999998</v>
      </c>
      <c r="P101" s="156">
        <f>O101*H101</f>
        <v>69.599999999999994</v>
      </c>
      <c r="Q101" s="156">
        <v>0</v>
      </c>
      <c r="R101" s="156">
        <f>Q101*H101</f>
        <v>0</v>
      </c>
      <c r="S101" s="156">
        <v>0</v>
      </c>
      <c r="T101" s="157">
        <f>S101*H101</f>
        <v>0</v>
      </c>
      <c r="AR101" s="22" t="s">
        <v>133</v>
      </c>
      <c r="AT101" s="22" t="s">
        <v>128</v>
      </c>
      <c r="AU101" s="22" t="s">
        <v>79</v>
      </c>
      <c r="AY101" s="22" t="s">
        <v>126</v>
      </c>
      <c r="BE101" s="158">
        <f>IF(N101="základní",J101,0)</f>
        <v>0</v>
      </c>
      <c r="BF101" s="158">
        <f>IF(N101="snížená",J101,0)</f>
        <v>0</v>
      </c>
      <c r="BG101" s="158">
        <f>IF(N101="zákl. přenesená",J101,0)</f>
        <v>0</v>
      </c>
      <c r="BH101" s="158">
        <f>IF(N101="sníž. přenesená",J101,0)</f>
        <v>0</v>
      </c>
      <c r="BI101" s="158">
        <f>IF(N101="nulová",J101,0)</f>
        <v>0</v>
      </c>
      <c r="BJ101" s="22" t="s">
        <v>72</v>
      </c>
      <c r="BK101" s="158">
        <f>ROUND(I101*H101,2)</f>
        <v>0</v>
      </c>
      <c r="BL101" s="22" t="s">
        <v>133</v>
      </c>
      <c r="BM101" s="22" t="s">
        <v>145</v>
      </c>
    </row>
    <row r="102" spans="2:65" s="1" customFormat="1" ht="94.5">
      <c r="B102" s="36"/>
      <c r="D102" s="159" t="s">
        <v>135</v>
      </c>
      <c r="F102" s="160" t="s">
        <v>146</v>
      </c>
      <c r="L102" s="36"/>
      <c r="M102" s="161"/>
      <c r="N102" s="37"/>
      <c r="O102" s="37"/>
      <c r="P102" s="37"/>
      <c r="Q102" s="37"/>
      <c r="R102" s="37"/>
      <c r="S102" s="37"/>
      <c r="T102" s="65"/>
      <c r="AT102" s="22" t="s">
        <v>135</v>
      </c>
      <c r="AU102" s="22" t="s">
        <v>79</v>
      </c>
    </row>
    <row r="103" spans="2:65" s="1" customFormat="1" ht="31.5" customHeight="1">
      <c r="B103" s="147"/>
      <c r="C103" s="148" t="s">
        <v>133</v>
      </c>
      <c r="D103" s="148" t="s">
        <v>128</v>
      </c>
      <c r="E103" s="149" t="s">
        <v>147</v>
      </c>
      <c r="F103" s="150" t="s">
        <v>148</v>
      </c>
      <c r="G103" s="151" t="s">
        <v>139</v>
      </c>
      <c r="H103" s="152">
        <v>30</v>
      </c>
      <c r="I103" s="319"/>
      <c r="J103" s="153">
        <f>ROUND(I103*H103,2)</f>
        <v>0</v>
      </c>
      <c r="K103" s="150" t="s">
        <v>132</v>
      </c>
      <c r="L103" s="36"/>
      <c r="M103" s="154" t="s">
        <v>5</v>
      </c>
      <c r="N103" s="155" t="s">
        <v>38</v>
      </c>
      <c r="O103" s="156">
        <v>0.65400000000000003</v>
      </c>
      <c r="P103" s="156">
        <f>O103*H103</f>
        <v>19.62</v>
      </c>
      <c r="Q103" s="156">
        <v>0</v>
      </c>
      <c r="R103" s="156">
        <f>Q103*H103</f>
        <v>0</v>
      </c>
      <c r="S103" s="156">
        <v>0</v>
      </c>
      <c r="T103" s="157">
        <f>S103*H103</f>
        <v>0</v>
      </c>
      <c r="AR103" s="22" t="s">
        <v>133</v>
      </c>
      <c r="AT103" s="22" t="s">
        <v>128</v>
      </c>
      <c r="AU103" s="22" t="s">
        <v>79</v>
      </c>
      <c r="AY103" s="22" t="s">
        <v>126</v>
      </c>
      <c r="BE103" s="158">
        <f>IF(N103="základní",J103,0)</f>
        <v>0</v>
      </c>
      <c r="BF103" s="158">
        <f>IF(N103="snížená",J103,0)</f>
        <v>0</v>
      </c>
      <c r="BG103" s="158">
        <f>IF(N103="zákl. přenesená",J103,0)</f>
        <v>0</v>
      </c>
      <c r="BH103" s="158">
        <f>IF(N103="sníž. přenesená",J103,0)</f>
        <v>0</v>
      </c>
      <c r="BI103" s="158">
        <f>IF(N103="nulová",J103,0)</f>
        <v>0</v>
      </c>
      <c r="BJ103" s="22" t="s">
        <v>72</v>
      </c>
      <c r="BK103" s="158">
        <f>ROUND(I103*H103,2)</f>
        <v>0</v>
      </c>
      <c r="BL103" s="22" t="s">
        <v>133</v>
      </c>
      <c r="BM103" s="22" t="s">
        <v>149</v>
      </c>
    </row>
    <row r="104" spans="2:65" s="1" customFormat="1" ht="94.5">
      <c r="B104" s="36"/>
      <c r="D104" s="159" t="s">
        <v>135</v>
      </c>
      <c r="F104" s="160" t="s">
        <v>146</v>
      </c>
      <c r="L104" s="36"/>
      <c r="M104" s="161"/>
      <c r="N104" s="37"/>
      <c r="O104" s="37"/>
      <c r="P104" s="37"/>
      <c r="Q104" s="37"/>
      <c r="R104" s="37"/>
      <c r="S104" s="37"/>
      <c r="T104" s="65"/>
      <c r="AT104" s="22" t="s">
        <v>135</v>
      </c>
      <c r="AU104" s="22" t="s">
        <v>79</v>
      </c>
    </row>
    <row r="105" spans="2:65" s="1" customFormat="1" ht="44.25" customHeight="1">
      <c r="B105" s="147"/>
      <c r="C105" s="148" t="s">
        <v>150</v>
      </c>
      <c r="D105" s="148" t="s">
        <v>128</v>
      </c>
      <c r="E105" s="149" t="s">
        <v>151</v>
      </c>
      <c r="F105" s="150" t="s">
        <v>152</v>
      </c>
      <c r="G105" s="151" t="s">
        <v>139</v>
      </c>
      <c r="H105" s="152">
        <v>10</v>
      </c>
      <c r="I105" s="319"/>
      <c r="J105" s="153">
        <f>ROUND(I105*H105,2)</f>
        <v>0</v>
      </c>
      <c r="K105" s="150" t="s">
        <v>132</v>
      </c>
      <c r="L105" s="36"/>
      <c r="M105" s="154" t="s">
        <v>5</v>
      </c>
      <c r="N105" s="155" t="s">
        <v>38</v>
      </c>
      <c r="O105" s="156">
        <v>3.07</v>
      </c>
      <c r="P105" s="156">
        <f>O105*H105</f>
        <v>30.7</v>
      </c>
      <c r="Q105" s="156">
        <v>0</v>
      </c>
      <c r="R105" s="156">
        <f>Q105*H105</f>
        <v>0</v>
      </c>
      <c r="S105" s="156">
        <v>0</v>
      </c>
      <c r="T105" s="157">
        <f>S105*H105</f>
        <v>0</v>
      </c>
      <c r="AR105" s="22" t="s">
        <v>133</v>
      </c>
      <c r="AT105" s="22" t="s">
        <v>128</v>
      </c>
      <c r="AU105" s="22" t="s">
        <v>79</v>
      </c>
      <c r="AY105" s="22" t="s">
        <v>126</v>
      </c>
      <c r="BE105" s="158">
        <f>IF(N105="základní",J105,0)</f>
        <v>0</v>
      </c>
      <c r="BF105" s="158">
        <f>IF(N105="snížená",J105,0)</f>
        <v>0</v>
      </c>
      <c r="BG105" s="158">
        <f>IF(N105="zákl. přenesená",J105,0)</f>
        <v>0</v>
      </c>
      <c r="BH105" s="158">
        <f>IF(N105="sníž. přenesená",J105,0)</f>
        <v>0</v>
      </c>
      <c r="BI105" s="158">
        <f>IF(N105="nulová",J105,0)</f>
        <v>0</v>
      </c>
      <c r="BJ105" s="22" t="s">
        <v>72</v>
      </c>
      <c r="BK105" s="158">
        <f>ROUND(I105*H105,2)</f>
        <v>0</v>
      </c>
      <c r="BL105" s="22" t="s">
        <v>133</v>
      </c>
      <c r="BM105" s="22" t="s">
        <v>153</v>
      </c>
    </row>
    <row r="106" spans="2:65" s="1" customFormat="1" ht="54">
      <c r="B106" s="36"/>
      <c r="D106" s="159" t="s">
        <v>135</v>
      </c>
      <c r="F106" s="160" t="s">
        <v>154</v>
      </c>
      <c r="L106" s="36"/>
      <c r="M106" s="161"/>
      <c r="N106" s="37"/>
      <c r="O106" s="37"/>
      <c r="P106" s="37"/>
      <c r="Q106" s="37"/>
      <c r="R106" s="37"/>
      <c r="S106" s="37"/>
      <c r="T106" s="65"/>
      <c r="AT106" s="22" t="s">
        <v>135</v>
      </c>
      <c r="AU106" s="22" t="s">
        <v>79</v>
      </c>
    </row>
    <row r="107" spans="2:65" s="1" customFormat="1" ht="44.25" customHeight="1">
      <c r="B107" s="147"/>
      <c r="C107" s="148" t="s">
        <v>155</v>
      </c>
      <c r="D107" s="148" t="s">
        <v>128</v>
      </c>
      <c r="E107" s="149" t="s">
        <v>156</v>
      </c>
      <c r="F107" s="150" t="s">
        <v>157</v>
      </c>
      <c r="G107" s="151" t="s">
        <v>139</v>
      </c>
      <c r="H107" s="152">
        <v>10</v>
      </c>
      <c r="I107" s="319"/>
      <c r="J107" s="153">
        <f>ROUND(I107*H107,2)</f>
        <v>0</v>
      </c>
      <c r="K107" s="150" t="s">
        <v>132</v>
      </c>
      <c r="L107" s="36"/>
      <c r="M107" s="154" t="s">
        <v>5</v>
      </c>
      <c r="N107" s="155" t="s">
        <v>38</v>
      </c>
      <c r="O107" s="156">
        <v>0.8</v>
      </c>
      <c r="P107" s="156">
        <f>O107*H107</f>
        <v>8</v>
      </c>
      <c r="Q107" s="156">
        <v>0</v>
      </c>
      <c r="R107" s="156">
        <f>Q107*H107</f>
        <v>0</v>
      </c>
      <c r="S107" s="156">
        <v>0</v>
      </c>
      <c r="T107" s="157">
        <f>S107*H107</f>
        <v>0</v>
      </c>
      <c r="AR107" s="22" t="s">
        <v>133</v>
      </c>
      <c r="AT107" s="22" t="s">
        <v>128</v>
      </c>
      <c r="AU107" s="22" t="s">
        <v>79</v>
      </c>
      <c r="AY107" s="22" t="s">
        <v>126</v>
      </c>
      <c r="BE107" s="158">
        <f>IF(N107="základní",J107,0)</f>
        <v>0</v>
      </c>
      <c r="BF107" s="158">
        <f>IF(N107="snížená",J107,0)</f>
        <v>0</v>
      </c>
      <c r="BG107" s="158">
        <f>IF(N107="zákl. přenesená",J107,0)</f>
        <v>0</v>
      </c>
      <c r="BH107" s="158">
        <f>IF(N107="sníž. přenesená",J107,0)</f>
        <v>0</v>
      </c>
      <c r="BI107" s="158">
        <f>IF(N107="nulová",J107,0)</f>
        <v>0</v>
      </c>
      <c r="BJ107" s="22" t="s">
        <v>72</v>
      </c>
      <c r="BK107" s="158">
        <f>ROUND(I107*H107,2)</f>
        <v>0</v>
      </c>
      <c r="BL107" s="22" t="s">
        <v>133</v>
      </c>
      <c r="BM107" s="22" t="s">
        <v>158</v>
      </c>
    </row>
    <row r="108" spans="2:65" s="1" customFormat="1" ht="54">
      <c r="B108" s="36"/>
      <c r="D108" s="159" t="s">
        <v>135</v>
      </c>
      <c r="F108" s="160" t="s">
        <v>154</v>
      </c>
      <c r="L108" s="36"/>
      <c r="M108" s="161"/>
      <c r="N108" s="37"/>
      <c r="O108" s="37"/>
      <c r="P108" s="37"/>
      <c r="Q108" s="37"/>
      <c r="R108" s="37"/>
      <c r="S108" s="37"/>
      <c r="T108" s="65"/>
      <c r="AT108" s="22" t="s">
        <v>135</v>
      </c>
      <c r="AU108" s="22" t="s">
        <v>79</v>
      </c>
    </row>
    <row r="109" spans="2:65" s="1" customFormat="1" ht="31.5" customHeight="1">
      <c r="B109" s="147"/>
      <c r="C109" s="148" t="s">
        <v>159</v>
      </c>
      <c r="D109" s="148" t="s">
        <v>128</v>
      </c>
      <c r="E109" s="149" t="s">
        <v>160</v>
      </c>
      <c r="F109" s="150" t="s">
        <v>161</v>
      </c>
      <c r="G109" s="151" t="s">
        <v>139</v>
      </c>
      <c r="H109" s="152">
        <v>3</v>
      </c>
      <c r="I109" s="319"/>
      <c r="J109" s="153">
        <f>ROUND(I109*H109,2)</f>
        <v>0</v>
      </c>
      <c r="K109" s="150" t="s">
        <v>132</v>
      </c>
      <c r="L109" s="36"/>
      <c r="M109" s="154" t="s">
        <v>5</v>
      </c>
      <c r="N109" s="155" t="s">
        <v>38</v>
      </c>
      <c r="O109" s="156">
        <v>7.7039999999999997</v>
      </c>
      <c r="P109" s="156">
        <f>O109*H109</f>
        <v>23.111999999999998</v>
      </c>
      <c r="Q109" s="156">
        <v>0</v>
      </c>
      <c r="R109" s="156">
        <f>Q109*H109</f>
        <v>0</v>
      </c>
      <c r="S109" s="156">
        <v>0</v>
      </c>
      <c r="T109" s="157">
        <f>S109*H109</f>
        <v>0</v>
      </c>
      <c r="AR109" s="22" t="s">
        <v>133</v>
      </c>
      <c r="AT109" s="22" t="s">
        <v>128</v>
      </c>
      <c r="AU109" s="22" t="s">
        <v>79</v>
      </c>
      <c r="AY109" s="22" t="s">
        <v>126</v>
      </c>
      <c r="BE109" s="158">
        <f>IF(N109="základní",J109,0)</f>
        <v>0</v>
      </c>
      <c r="BF109" s="158">
        <f>IF(N109="snížená",J109,0)</f>
        <v>0</v>
      </c>
      <c r="BG109" s="158">
        <f>IF(N109="zákl. přenesená",J109,0)</f>
        <v>0</v>
      </c>
      <c r="BH109" s="158">
        <f>IF(N109="sníž. přenesená",J109,0)</f>
        <v>0</v>
      </c>
      <c r="BI109" s="158">
        <f>IF(N109="nulová",J109,0)</f>
        <v>0</v>
      </c>
      <c r="BJ109" s="22" t="s">
        <v>72</v>
      </c>
      <c r="BK109" s="158">
        <f>ROUND(I109*H109,2)</f>
        <v>0</v>
      </c>
      <c r="BL109" s="22" t="s">
        <v>133</v>
      </c>
      <c r="BM109" s="22" t="s">
        <v>162</v>
      </c>
    </row>
    <row r="110" spans="2:65" s="1" customFormat="1" ht="40.5">
      <c r="B110" s="36"/>
      <c r="D110" s="159" t="s">
        <v>135</v>
      </c>
      <c r="F110" s="160" t="s">
        <v>163</v>
      </c>
      <c r="L110" s="36"/>
      <c r="M110" s="161"/>
      <c r="N110" s="37"/>
      <c r="O110" s="37"/>
      <c r="P110" s="37"/>
      <c r="Q110" s="37"/>
      <c r="R110" s="37"/>
      <c r="S110" s="37"/>
      <c r="T110" s="65"/>
      <c r="AT110" s="22" t="s">
        <v>135</v>
      </c>
      <c r="AU110" s="22" t="s">
        <v>79</v>
      </c>
    </row>
    <row r="111" spans="2:65" s="1" customFormat="1" ht="44.25" customHeight="1">
      <c r="B111" s="147"/>
      <c r="C111" s="148" t="s">
        <v>164</v>
      </c>
      <c r="D111" s="148" t="s">
        <v>128</v>
      </c>
      <c r="E111" s="149" t="s">
        <v>165</v>
      </c>
      <c r="F111" s="150" t="s">
        <v>166</v>
      </c>
      <c r="G111" s="151" t="s">
        <v>139</v>
      </c>
      <c r="H111" s="152">
        <v>30</v>
      </c>
      <c r="I111" s="319"/>
      <c r="J111" s="153">
        <f>ROUND(I111*H111,2)</f>
        <v>0</v>
      </c>
      <c r="K111" s="150" t="s">
        <v>132</v>
      </c>
      <c r="L111" s="36"/>
      <c r="M111" s="154" t="s">
        <v>5</v>
      </c>
      <c r="N111" s="155" t="s">
        <v>38</v>
      </c>
      <c r="O111" s="156">
        <v>0.34499999999999997</v>
      </c>
      <c r="P111" s="156">
        <f>O111*H111</f>
        <v>10.35</v>
      </c>
      <c r="Q111" s="156">
        <v>0</v>
      </c>
      <c r="R111" s="156">
        <f>Q111*H111</f>
        <v>0</v>
      </c>
      <c r="S111" s="156">
        <v>0</v>
      </c>
      <c r="T111" s="157">
        <f>S111*H111</f>
        <v>0</v>
      </c>
      <c r="AR111" s="22" t="s">
        <v>133</v>
      </c>
      <c r="AT111" s="22" t="s">
        <v>128</v>
      </c>
      <c r="AU111" s="22" t="s">
        <v>79</v>
      </c>
      <c r="AY111" s="22" t="s">
        <v>126</v>
      </c>
      <c r="BE111" s="158">
        <f>IF(N111="základní",J111,0)</f>
        <v>0</v>
      </c>
      <c r="BF111" s="158">
        <f>IF(N111="snížená",J111,0)</f>
        <v>0</v>
      </c>
      <c r="BG111" s="158">
        <f>IF(N111="zákl. přenesená",J111,0)</f>
        <v>0</v>
      </c>
      <c r="BH111" s="158">
        <f>IF(N111="sníž. přenesená",J111,0)</f>
        <v>0</v>
      </c>
      <c r="BI111" s="158">
        <f>IF(N111="nulová",J111,0)</f>
        <v>0</v>
      </c>
      <c r="BJ111" s="22" t="s">
        <v>72</v>
      </c>
      <c r="BK111" s="158">
        <f>ROUND(I111*H111,2)</f>
        <v>0</v>
      </c>
      <c r="BL111" s="22" t="s">
        <v>133</v>
      </c>
      <c r="BM111" s="22" t="s">
        <v>167</v>
      </c>
    </row>
    <row r="112" spans="2:65" s="1" customFormat="1" ht="94.5">
      <c r="B112" s="36"/>
      <c r="D112" s="159" t="s">
        <v>135</v>
      </c>
      <c r="F112" s="160" t="s">
        <v>168</v>
      </c>
      <c r="L112" s="36"/>
      <c r="M112" s="161"/>
      <c r="N112" s="37"/>
      <c r="O112" s="37"/>
      <c r="P112" s="37"/>
      <c r="Q112" s="37"/>
      <c r="R112" s="37"/>
      <c r="S112" s="37"/>
      <c r="T112" s="65"/>
      <c r="AT112" s="22" t="s">
        <v>135</v>
      </c>
      <c r="AU112" s="22" t="s">
        <v>79</v>
      </c>
    </row>
    <row r="113" spans="2:65" s="1" customFormat="1" ht="44.25" customHeight="1">
      <c r="B113" s="147"/>
      <c r="C113" s="148" t="s">
        <v>169</v>
      </c>
      <c r="D113" s="148" t="s">
        <v>128</v>
      </c>
      <c r="E113" s="149" t="s">
        <v>170</v>
      </c>
      <c r="F113" s="150" t="s">
        <v>171</v>
      </c>
      <c r="G113" s="151" t="s">
        <v>139</v>
      </c>
      <c r="H113" s="152">
        <v>9.7200000000000006</v>
      </c>
      <c r="I113" s="319"/>
      <c r="J113" s="153">
        <f>ROUND(I113*H113,2)</f>
        <v>0</v>
      </c>
      <c r="K113" s="150" t="s">
        <v>132</v>
      </c>
      <c r="L113" s="36"/>
      <c r="M113" s="154" t="s">
        <v>5</v>
      </c>
      <c r="N113" s="155" t="s">
        <v>38</v>
      </c>
      <c r="O113" s="156">
        <v>8.3000000000000004E-2</v>
      </c>
      <c r="P113" s="156">
        <f>O113*H113</f>
        <v>0.80676000000000014</v>
      </c>
      <c r="Q113" s="156">
        <v>0</v>
      </c>
      <c r="R113" s="156">
        <f>Q113*H113</f>
        <v>0</v>
      </c>
      <c r="S113" s="156">
        <v>0</v>
      </c>
      <c r="T113" s="157">
        <f>S113*H113</f>
        <v>0</v>
      </c>
      <c r="AR113" s="22" t="s">
        <v>133</v>
      </c>
      <c r="AT113" s="22" t="s">
        <v>128</v>
      </c>
      <c r="AU113" s="22" t="s">
        <v>79</v>
      </c>
      <c r="AY113" s="22" t="s">
        <v>126</v>
      </c>
      <c r="BE113" s="158">
        <f>IF(N113="základní",J113,0)</f>
        <v>0</v>
      </c>
      <c r="BF113" s="158">
        <f>IF(N113="snížená",J113,0)</f>
        <v>0</v>
      </c>
      <c r="BG113" s="158">
        <f>IF(N113="zákl. přenesená",J113,0)</f>
        <v>0</v>
      </c>
      <c r="BH113" s="158">
        <f>IF(N113="sníž. přenesená",J113,0)</f>
        <v>0</v>
      </c>
      <c r="BI113" s="158">
        <f>IF(N113="nulová",J113,0)</f>
        <v>0</v>
      </c>
      <c r="BJ113" s="22" t="s">
        <v>72</v>
      </c>
      <c r="BK113" s="158">
        <f>ROUND(I113*H113,2)</f>
        <v>0</v>
      </c>
      <c r="BL113" s="22" t="s">
        <v>133</v>
      </c>
      <c r="BM113" s="22" t="s">
        <v>172</v>
      </c>
    </row>
    <row r="114" spans="2:65" s="1" customFormat="1" ht="189">
      <c r="B114" s="36"/>
      <c r="D114" s="159" t="s">
        <v>135</v>
      </c>
      <c r="F114" s="160" t="s">
        <v>173</v>
      </c>
      <c r="L114" s="36"/>
      <c r="M114" s="161"/>
      <c r="N114" s="37"/>
      <c r="O114" s="37"/>
      <c r="P114" s="37"/>
      <c r="Q114" s="37"/>
      <c r="R114" s="37"/>
      <c r="S114" s="37"/>
      <c r="T114" s="65"/>
      <c r="AT114" s="22" t="s">
        <v>135</v>
      </c>
      <c r="AU114" s="22" t="s">
        <v>79</v>
      </c>
    </row>
    <row r="115" spans="2:65" s="1" customFormat="1" ht="44.25" customHeight="1">
      <c r="B115" s="147"/>
      <c r="C115" s="148" t="s">
        <v>174</v>
      </c>
      <c r="D115" s="148" t="s">
        <v>128</v>
      </c>
      <c r="E115" s="149" t="s">
        <v>175</v>
      </c>
      <c r="F115" s="150" t="s">
        <v>176</v>
      </c>
      <c r="G115" s="151" t="s">
        <v>139</v>
      </c>
      <c r="H115" s="152">
        <v>48.6</v>
      </c>
      <c r="I115" s="319"/>
      <c r="J115" s="153">
        <f>ROUND(I115*H115,2)</f>
        <v>0</v>
      </c>
      <c r="K115" s="150" t="s">
        <v>132</v>
      </c>
      <c r="L115" s="36"/>
      <c r="M115" s="154" t="s">
        <v>5</v>
      </c>
      <c r="N115" s="155" t="s">
        <v>38</v>
      </c>
      <c r="O115" s="156">
        <v>4.0000000000000001E-3</v>
      </c>
      <c r="P115" s="156">
        <f>O115*H115</f>
        <v>0.19440000000000002</v>
      </c>
      <c r="Q115" s="156">
        <v>0</v>
      </c>
      <c r="R115" s="156">
        <f>Q115*H115</f>
        <v>0</v>
      </c>
      <c r="S115" s="156">
        <v>0</v>
      </c>
      <c r="T115" s="157">
        <f>S115*H115</f>
        <v>0</v>
      </c>
      <c r="AR115" s="22" t="s">
        <v>133</v>
      </c>
      <c r="AT115" s="22" t="s">
        <v>128</v>
      </c>
      <c r="AU115" s="22" t="s">
        <v>79</v>
      </c>
      <c r="AY115" s="22" t="s">
        <v>126</v>
      </c>
      <c r="BE115" s="158">
        <f>IF(N115="základní",J115,0)</f>
        <v>0</v>
      </c>
      <c r="BF115" s="158">
        <f>IF(N115="snížená",J115,0)</f>
        <v>0</v>
      </c>
      <c r="BG115" s="158">
        <f>IF(N115="zákl. přenesená",J115,0)</f>
        <v>0</v>
      </c>
      <c r="BH115" s="158">
        <f>IF(N115="sníž. přenesená",J115,0)</f>
        <v>0</v>
      </c>
      <c r="BI115" s="158">
        <f>IF(N115="nulová",J115,0)</f>
        <v>0</v>
      </c>
      <c r="BJ115" s="22" t="s">
        <v>72</v>
      </c>
      <c r="BK115" s="158">
        <f>ROUND(I115*H115,2)</f>
        <v>0</v>
      </c>
      <c r="BL115" s="22" t="s">
        <v>133</v>
      </c>
      <c r="BM115" s="22" t="s">
        <v>177</v>
      </c>
    </row>
    <row r="116" spans="2:65" s="1" customFormat="1" ht="189">
      <c r="B116" s="36"/>
      <c r="D116" s="162" t="s">
        <v>135</v>
      </c>
      <c r="F116" s="163" t="s">
        <v>173</v>
      </c>
      <c r="L116" s="36"/>
      <c r="M116" s="161"/>
      <c r="N116" s="37"/>
      <c r="O116" s="37"/>
      <c r="P116" s="37"/>
      <c r="Q116" s="37"/>
      <c r="R116" s="37"/>
      <c r="S116" s="37"/>
      <c r="T116" s="65"/>
      <c r="AT116" s="22" t="s">
        <v>135</v>
      </c>
      <c r="AU116" s="22" t="s">
        <v>79</v>
      </c>
    </row>
    <row r="117" spans="2:65" s="11" customFormat="1">
      <c r="B117" s="164"/>
      <c r="D117" s="162" t="s">
        <v>178</v>
      </c>
      <c r="E117" s="165" t="s">
        <v>5</v>
      </c>
      <c r="F117" s="166" t="s">
        <v>179</v>
      </c>
      <c r="H117" s="167">
        <v>48.6</v>
      </c>
      <c r="L117" s="164"/>
      <c r="M117" s="168"/>
      <c r="N117" s="169"/>
      <c r="O117" s="169"/>
      <c r="P117" s="169"/>
      <c r="Q117" s="169"/>
      <c r="R117" s="169"/>
      <c r="S117" s="169"/>
      <c r="T117" s="170"/>
      <c r="AT117" s="165" t="s">
        <v>178</v>
      </c>
      <c r="AU117" s="165" t="s">
        <v>79</v>
      </c>
      <c r="AV117" s="11" t="s">
        <v>79</v>
      </c>
      <c r="AW117" s="11" t="s">
        <v>31</v>
      </c>
      <c r="AX117" s="11" t="s">
        <v>67</v>
      </c>
      <c r="AY117" s="165" t="s">
        <v>126</v>
      </c>
    </row>
    <row r="118" spans="2:65" s="12" customFormat="1">
      <c r="B118" s="171"/>
      <c r="D118" s="159" t="s">
        <v>178</v>
      </c>
      <c r="E118" s="172" t="s">
        <v>5</v>
      </c>
      <c r="F118" s="173" t="s">
        <v>180</v>
      </c>
      <c r="H118" s="174">
        <v>48.6</v>
      </c>
      <c r="L118" s="171"/>
      <c r="M118" s="175"/>
      <c r="N118" s="176"/>
      <c r="O118" s="176"/>
      <c r="P118" s="176"/>
      <c r="Q118" s="176"/>
      <c r="R118" s="176"/>
      <c r="S118" s="176"/>
      <c r="T118" s="177"/>
      <c r="AT118" s="178" t="s">
        <v>178</v>
      </c>
      <c r="AU118" s="178" t="s">
        <v>79</v>
      </c>
      <c r="AV118" s="12" t="s">
        <v>133</v>
      </c>
      <c r="AW118" s="12" t="s">
        <v>31</v>
      </c>
      <c r="AX118" s="12" t="s">
        <v>72</v>
      </c>
      <c r="AY118" s="178" t="s">
        <v>126</v>
      </c>
    </row>
    <row r="119" spans="2:65" s="1" customFormat="1" ht="31.5" customHeight="1">
      <c r="B119" s="147"/>
      <c r="C119" s="148" t="s">
        <v>181</v>
      </c>
      <c r="D119" s="148" t="s">
        <v>128</v>
      </c>
      <c r="E119" s="149" t="s">
        <v>182</v>
      </c>
      <c r="F119" s="150" t="s">
        <v>183</v>
      </c>
      <c r="G119" s="151" t="s">
        <v>139</v>
      </c>
      <c r="H119" s="152">
        <v>9.7200000000000006</v>
      </c>
      <c r="I119" s="319"/>
      <c r="J119" s="153">
        <f>ROUND(I119*H119,2)</f>
        <v>0</v>
      </c>
      <c r="K119" s="150" t="s">
        <v>132</v>
      </c>
      <c r="L119" s="36"/>
      <c r="M119" s="154" t="s">
        <v>5</v>
      </c>
      <c r="N119" s="155" t="s">
        <v>38</v>
      </c>
      <c r="O119" s="156">
        <v>0.65200000000000002</v>
      </c>
      <c r="P119" s="156">
        <f>O119*H119</f>
        <v>6.3374400000000009</v>
      </c>
      <c r="Q119" s="156">
        <v>0</v>
      </c>
      <c r="R119" s="156">
        <f>Q119*H119</f>
        <v>0</v>
      </c>
      <c r="S119" s="156">
        <v>0</v>
      </c>
      <c r="T119" s="157">
        <f>S119*H119</f>
        <v>0</v>
      </c>
      <c r="AR119" s="22" t="s">
        <v>133</v>
      </c>
      <c r="AT119" s="22" t="s">
        <v>128</v>
      </c>
      <c r="AU119" s="22" t="s">
        <v>79</v>
      </c>
      <c r="AY119" s="22" t="s">
        <v>126</v>
      </c>
      <c r="BE119" s="158">
        <f>IF(N119="základní",J119,0)</f>
        <v>0</v>
      </c>
      <c r="BF119" s="158">
        <f>IF(N119="snížená",J119,0)</f>
        <v>0</v>
      </c>
      <c r="BG119" s="158">
        <f>IF(N119="zákl. přenesená",J119,0)</f>
        <v>0</v>
      </c>
      <c r="BH119" s="158">
        <f>IF(N119="sníž. přenesená",J119,0)</f>
        <v>0</v>
      </c>
      <c r="BI119" s="158">
        <f>IF(N119="nulová",J119,0)</f>
        <v>0</v>
      </c>
      <c r="BJ119" s="22" t="s">
        <v>72</v>
      </c>
      <c r="BK119" s="158">
        <f>ROUND(I119*H119,2)</f>
        <v>0</v>
      </c>
      <c r="BL119" s="22" t="s">
        <v>133</v>
      </c>
      <c r="BM119" s="22" t="s">
        <v>184</v>
      </c>
    </row>
    <row r="120" spans="2:65" s="1" customFormat="1" ht="148.5">
      <c r="B120" s="36"/>
      <c r="D120" s="159" t="s">
        <v>135</v>
      </c>
      <c r="F120" s="160" t="s">
        <v>185</v>
      </c>
      <c r="L120" s="36"/>
      <c r="M120" s="161"/>
      <c r="N120" s="37"/>
      <c r="O120" s="37"/>
      <c r="P120" s="37"/>
      <c r="Q120" s="37"/>
      <c r="R120" s="37"/>
      <c r="S120" s="37"/>
      <c r="T120" s="65"/>
      <c r="AT120" s="22" t="s">
        <v>135</v>
      </c>
      <c r="AU120" s="22" t="s">
        <v>79</v>
      </c>
    </row>
    <row r="121" spans="2:65" s="1" customFormat="1" ht="22.5" customHeight="1">
      <c r="B121" s="147"/>
      <c r="C121" s="148" t="s">
        <v>186</v>
      </c>
      <c r="D121" s="148" t="s">
        <v>128</v>
      </c>
      <c r="E121" s="149" t="s">
        <v>187</v>
      </c>
      <c r="F121" s="150" t="s">
        <v>188</v>
      </c>
      <c r="G121" s="151" t="s">
        <v>139</v>
      </c>
      <c r="H121" s="152">
        <v>9.7200000000000006</v>
      </c>
      <c r="I121" s="319"/>
      <c r="J121" s="153">
        <f>ROUND(I121*H121,2)</f>
        <v>0</v>
      </c>
      <c r="K121" s="150" t="s">
        <v>132</v>
      </c>
      <c r="L121" s="36"/>
      <c r="M121" s="154" t="s">
        <v>5</v>
      </c>
      <c r="N121" s="155" t="s">
        <v>38</v>
      </c>
      <c r="O121" s="156">
        <v>8.9999999999999993E-3</v>
      </c>
      <c r="P121" s="156">
        <f>O121*H121</f>
        <v>8.7480000000000002E-2</v>
      </c>
      <c r="Q121" s="156">
        <v>0</v>
      </c>
      <c r="R121" s="156">
        <f>Q121*H121</f>
        <v>0</v>
      </c>
      <c r="S121" s="156">
        <v>0</v>
      </c>
      <c r="T121" s="157">
        <f>S121*H121</f>
        <v>0</v>
      </c>
      <c r="AR121" s="22" t="s">
        <v>133</v>
      </c>
      <c r="AT121" s="22" t="s">
        <v>128</v>
      </c>
      <c r="AU121" s="22" t="s">
        <v>79</v>
      </c>
      <c r="AY121" s="22" t="s">
        <v>126</v>
      </c>
      <c r="BE121" s="158">
        <f>IF(N121="základní",J121,0)</f>
        <v>0</v>
      </c>
      <c r="BF121" s="158">
        <f>IF(N121="snížená",J121,0)</f>
        <v>0</v>
      </c>
      <c r="BG121" s="158">
        <f>IF(N121="zákl. přenesená",J121,0)</f>
        <v>0</v>
      </c>
      <c r="BH121" s="158">
        <f>IF(N121="sníž. přenesená",J121,0)</f>
        <v>0</v>
      </c>
      <c r="BI121" s="158">
        <f>IF(N121="nulová",J121,0)</f>
        <v>0</v>
      </c>
      <c r="BJ121" s="22" t="s">
        <v>72</v>
      </c>
      <c r="BK121" s="158">
        <f>ROUND(I121*H121,2)</f>
        <v>0</v>
      </c>
      <c r="BL121" s="22" t="s">
        <v>133</v>
      </c>
      <c r="BM121" s="22" t="s">
        <v>189</v>
      </c>
    </row>
    <row r="122" spans="2:65" s="1" customFormat="1" ht="297">
      <c r="B122" s="36"/>
      <c r="D122" s="159" t="s">
        <v>135</v>
      </c>
      <c r="F122" s="160" t="s">
        <v>190</v>
      </c>
      <c r="L122" s="36"/>
      <c r="M122" s="161"/>
      <c r="N122" s="37"/>
      <c r="O122" s="37"/>
      <c r="P122" s="37"/>
      <c r="Q122" s="37"/>
      <c r="R122" s="37"/>
      <c r="S122" s="37"/>
      <c r="T122" s="65"/>
      <c r="AT122" s="22" t="s">
        <v>135</v>
      </c>
      <c r="AU122" s="22" t="s">
        <v>79</v>
      </c>
    </row>
    <row r="123" spans="2:65" s="1" customFormat="1" ht="22.5" customHeight="1">
      <c r="B123" s="147"/>
      <c r="C123" s="148" t="s">
        <v>191</v>
      </c>
      <c r="D123" s="148" t="s">
        <v>128</v>
      </c>
      <c r="E123" s="149" t="s">
        <v>192</v>
      </c>
      <c r="F123" s="150" t="s">
        <v>193</v>
      </c>
      <c r="G123" s="151" t="s">
        <v>194</v>
      </c>
      <c r="H123" s="152">
        <v>17.495999999999999</v>
      </c>
      <c r="I123" s="319"/>
      <c r="J123" s="153">
        <f>ROUND(I123*H123,2)</f>
        <v>0</v>
      </c>
      <c r="K123" s="150" t="s">
        <v>132</v>
      </c>
      <c r="L123" s="36"/>
      <c r="M123" s="154" t="s">
        <v>5</v>
      </c>
      <c r="N123" s="155" t="s">
        <v>38</v>
      </c>
      <c r="O123" s="156">
        <v>0</v>
      </c>
      <c r="P123" s="156">
        <f>O123*H123</f>
        <v>0</v>
      </c>
      <c r="Q123" s="156">
        <v>0</v>
      </c>
      <c r="R123" s="156">
        <f>Q123*H123</f>
        <v>0</v>
      </c>
      <c r="S123" s="156">
        <v>0</v>
      </c>
      <c r="T123" s="157">
        <f>S123*H123</f>
        <v>0</v>
      </c>
      <c r="AR123" s="22" t="s">
        <v>133</v>
      </c>
      <c r="AT123" s="22" t="s">
        <v>128</v>
      </c>
      <c r="AU123" s="22" t="s">
        <v>79</v>
      </c>
      <c r="AY123" s="22" t="s">
        <v>126</v>
      </c>
      <c r="BE123" s="158">
        <f>IF(N123="základní",J123,0)</f>
        <v>0</v>
      </c>
      <c r="BF123" s="158">
        <f>IF(N123="snížená",J123,0)</f>
        <v>0</v>
      </c>
      <c r="BG123" s="158">
        <f>IF(N123="zákl. přenesená",J123,0)</f>
        <v>0</v>
      </c>
      <c r="BH123" s="158">
        <f>IF(N123="sníž. přenesená",J123,0)</f>
        <v>0</v>
      </c>
      <c r="BI123" s="158">
        <f>IF(N123="nulová",J123,0)</f>
        <v>0</v>
      </c>
      <c r="BJ123" s="22" t="s">
        <v>72</v>
      </c>
      <c r="BK123" s="158">
        <f>ROUND(I123*H123,2)</f>
        <v>0</v>
      </c>
      <c r="BL123" s="22" t="s">
        <v>133</v>
      </c>
      <c r="BM123" s="22" t="s">
        <v>195</v>
      </c>
    </row>
    <row r="124" spans="2:65" s="1" customFormat="1" ht="297">
      <c r="B124" s="36"/>
      <c r="D124" s="162" t="s">
        <v>135</v>
      </c>
      <c r="F124" s="163" t="s">
        <v>190</v>
      </c>
      <c r="L124" s="36"/>
      <c r="M124" s="161"/>
      <c r="N124" s="37"/>
      <c r="O124" s="37"/>
      <c r="P124" s="37"/>
      <c r="Q124" s="37"/>
      <c r="R124" s="37"/>
      <c r="S124" s="37"/>
      <c r="T124" s="65"/>
      <c r="AT124" s="22" t="s">
        <v>135</v>
      </c>
      <c r="AU124" s="22" t="s">
        <v>79</v>
      </c>
    </row>
    <row r="125" spans="2:65" s="11" customFormat="1">
      <c r="B125" s="164"/>
      <c r="D125" s="159" t="s">
        <v>178</v>
      </c>
      <c r="F125" s="179" t="s">
        <v>196</v>
      </c>
      <c r="H125" s="180">
        <v>17.495999999999999</v>
      </c>
      <c r="L125" s="164"/>
      <c r="M125" s="168"/>
      <c r="N125" s="169"/>
      <c r="O125" s="169"/>
      <c r="P125" s="169"/>
      <c r="Q125" s="169"/>
      <c r="R125" s="169"/>
      <c r="S125" s="169"/>
      <c r="T125" s="170"/>
      <c r="AT125" s="165" t="s">
        <v>178</v>
      </c>
      <c r="AU125" s="165" t="s">
        <v>79</v>
      </c>
      <c r="AV125" s="11" t="s">
        <v>79</v>
      </c>
      <c r="AW125" s="11" t="s">
        <v>6</v>
      </c>
      <c r="AX125" s="11" t="s">
        <v>72</v>
      </c>
      <c r="AY125" s="165" t="s">
        <v>126</v>
      </c>
    </row>
    <row r="126" spans="2:65" s="1" customFormat="1" ht="31.5" customHeight="1">
      <c r="B126" s="147"/>
      <c r="C126" s="148" t="s">
        <v>197</v>
      </c>
      <c r="D126" s="148" t="s">
        <v>128</v>
      </c>
      <c r="E126" s="149" t="s">
        <v>198</v>
      </c>
      <c r="F126" s="150" t="s">
        <v>199</v>
      </c>
      <c r="G126" s="151" t="s">
        <v>139</v>
      </c>
      <c r="H126" s="152">
        <v>33.28</v>
      </c>
      <c r="I126" s="319"/>
      <c r="J126" s="153">
        <f>ROUND(I126*H126,2)</f>
        <v>0</v>
      </c>
      <c r="K126" s="150" t="s">
        <v>132</v>
      </c>
      <c r="L126" s="36"/>
      <c r="M126" s="154" t="s">
        <v>5</v>
      </c>
      <c r="N126" s="155" t="s">
        <v>38</v>
      </c>
      <c r="O126" s="156">
        <v>0.29899999999999999</v>
      </c>
      <c r="P126" s="156">
        <f>O126*H126</f>
        <v>9.9507200000000005</v>
      </c>
      <c r="Q126" s="156">
        <v>0</v>
      </c>
      <c r="R126" s="156">
        <f>Q126*H126</f>
        <v>0</v>
      </c>
      <c r="S126" s="156">
        <v>0</v>
      </c>
      <c r="T126" s="157">
        <f>S126*H126</f>
        <v>0</v>
      </c>
      <c r="AR126" s="22" t="s">
        <v>133</v>
      </c>
      <c r="AT126" s="22" t="s">
        <v>128</v>
      </c>
      <c r="AU126" s="22" t="s">
        <v>79</v>
      </c>
      <c r="AY126" s="22" t="s">
        <v>126</v>
      </c>
      <c r="BE126" s="158">
        <f>IF(N126="základní",J126,0)</f>
        <v>0</v>
      </c>
      <c r="BF126" s="158">
        <f>IF(N126="snížená",J126,0)</f>
        <v>0</v>
      </c>
      <c r="BG126" s="158">
        <f>IF(N126="zákl. přenesená",J126,0)</f>
        <v>0</v>
      </c>
      <c r="BH126" s="158">
        <f>IF(N126="sníž. přenesená",J126,0)</f>
        <v>0</v>
      </c>
      <c r="BI126" s="158">
        <f>IF(N126="nulová",J126,0)</f>
        <v>0</v>
      </c>
      <c r="BJ126" s="22" t="s">
        <v>72</v>
      </c>
      <c r="BK126" s="158">
        <f>ROUND(I126*H126,2)</f>
        <v>0</v>
      </c>
      <c r="BL126" s="22" t="s">
        <v>133</v>
      </c>
      <c r="BM126" s="22" t="s">
        <v>200</v>
      </c>
    </row>
    <row r="127" spans="2:65" s="1" customFormat="1" ht="409.5">
      <c r="B127" s="36"/>
      <c r="D127" s="159" t="s">
        <v>135</v>
      </c>
      <c r="F127" s="160" t="s">
        <v>201</v>
      </c>
      <c r="L127" s="36"/>
      <c r="M127" s="161"/>
      <c r="N127" s="37"/>
      <c r="O127" s="37"/>
      <c r="P127" s="37"/>
      <c r="Q127" s="37"/>
      <c r="R127" s="37"/>
      <c r="S127" s="37"/>
      <c r="T127" s="65"/>
      <c r="AT127" s="22" t="s">
        <v>135</v>
      </c>
      <c r="AU127" s="22" t="s">
        <v>79</v>
      </c>
    </row>
    <row r="128" spans="2:65" s="1" customFormat="1" ht="44.25" customHeight="1">
      <c r="B128" s="147"/>
      <c r="C128" s="148" t="s">
        <v>11</v>
      </c>
      <c r="D128" s="148" t="s">
        <v>128</v>
      </c>
      <c r="E128" s="149" t="s">
        <v>202</v>
      </c>
      <c r="F128" s="150" t="s">
        <v>203</v>
      </c>
      <c r="G128" s="151" t="s">
        <v>139</v>
      </c>
      <c r="H128" s="152">
        <v>4.08</v>
      </c>
      <c r="I128" s="319"/>
      <c r="J128" s="153">
        <f>ROUND(I128*H128,2)</f>
        <v>0</v>
      </c>
      <c r="K128" s="150" t="s">
        <v>132</v>
      </c>
      <c r="L128" s="36"/>
      <c r="M128" s="154" t="s">
        <v>5</v>
      </c>
      <c r="N128" s="155" t="s">
        <v>38</v>
      </c>
      <c r="O128" s="156">
        <v>1.5</v>
      </c>
      <c r="P128" s="156">
        <f>O128*H128</f>
        <v>6.12</v>
      </c>
      <c r="Q128" s="156">
        <v>0</v>
      </c>
      <c r="R128" s="156">
        <f>Q128*H128</f>
        <v>0</v>
      </c>
      <c r="S128" s="156">
        <v>0</v>
      </c>
      <c r="T128" s="157">
        <f>S128*H128</f>
        <v>0</v>
      </c>
      <c r="AR128" s="22" t="s">
        <v>133</v>
      </c>
      <c r="AT128" s="22" t="s">
        <v>128</v>
      </c>
      <c r="AU128" s="22" t="s">
        <v>79</v>
      </c>
      <c r="AY128" s="22" t="s">
        <v>126</v>
      </c>
      <c r="BE128" s="158">
        <f>IF(N128="základní",J128,0)</f>
        <v>0</v>
      </c>
      <c r="BF128" s="158">
        <f>IF(N128="snížená",J128,0)</f>
        <v>0</v>
      </c>
      <c r="BG128" s="158">
        <f>IF(N128="zákl. přenesená",J128,0)</f>
        <v>0</v>
      </c>
      <c r="BH128" s="158">
        <f>IF(N128="sníž. přenesená",J128,0)</f>
        <v>0</v>
      </c>
      <c r="BI128" s="158">
        <f>IF(N128="nulová",J128,0)</f>
        <v>0</v>
      </c>
      <c r="BJ128" s="22" t="s">
        <v>72</v>
      </c>
      <c r="BK128" s="158">
        <f>ROUND(I128*H128,2)</f>
        <v>0</v>
      </c>
      <c r="BL128" s="22" t="s">
        <v>133</v>
      </c>
      <c r="BM128" s="22" t="s">
        <v>204</v>
      </c>
    </row>
    <row r="129" spans="2:65" s="1" customFormat="1" ht="94.5">
      <c r="B129" s="36"/>
      <c r="D129" s="162" t="s">
        <v>135</v>
      </c>
      <c r="F129" s="163" t="s">
        <v>205</v>
      </c>
      <c r="L129" s="36"/>
      <c r="M129" s="161"/>
      <c r="N129" s="37"/>
      <c r="O129" s="37"/>
      <c r="P129" s="37"/>
      <c r="Q129" s="37"/>
      <c r="R129" s="37"/>
      <c r="S129" s="37"/>
      <c r="T129" s="65"/>
      <c r="AT129" s="22" t="s">
        <v>135</v>
      </c>
      <c r="AU129" s="22" t="s">
        <v>79</v>
      </c>
    </row>
    <row r="130" spans="2:65" s="11" customFormat="1">
      <c r="B130" s="164"/>
      <c r="D130" s="162" t="s">
        <v>178</v>
      </c>
      <c r="E130" s="165" t="s">
        <v>5</v>
      </c>
      <c r="F130" s="166" t="s">
        <v>206</v>
      </c>
      <c r="H130" s="167">
        <v>4.08</v>
      </c>
      <c r="L130" s="164"/>
      <c r="M130" s="168"/>
      <c r="N130" s="169"/>
      <c r="O130" s="169"/>
      <c r="P130" s="169"/>
      <c r="Q130" s="169"/>
      <c r="R130" s="169"/>
      <c r="S130" s="169"/>
      <c r="T130" s="170"/>
      <c r="AT130" s="165" t="s">
        <v>178</v>
      </c>
      <c r="AU130" s="165" t="s">
        <v>79</v>
      </c>
      <c r="AV130" s="11" t="s">
        <v>79</v>
      </c>
      <c r="AW130" s="11" t="s">
        <v>31</v>
      </c>
      <c r="AX130" s="11" t="s">
        <v>67</v>
      </c>
      <c r="AY130" s="165" t="s">
        <v>126</v>
      </c>
    </row>
    <row r="131" spans="2:65" s="12" customFormat="1">
      <c r="B131" s="171"/>
      <c r="D131" s="159" t="s">
        <v>178</v>
      </c>
      <c r="E131" s="172" t="s">
        <v>5</v>
      </c>
      <c r="F131" s="173" t="s">
        <v>180</v>
      </c>
      <c r="H131" s="174">
        <v>4.08</v>
      </c>
      <c r="L131" s="171"/>
      <c r="M131" s="175"/>
      <c r="N131" s="176"/>
      <c r="O131" s="176"/>
      <c r="P131" s="176"/>
      <c r="Q131" s="176"/>
      <c r="R131" s="176"/>
      <c r="S131" s="176"/>
      <c r="T131" s="177"/>
      <c r="AT131" s="178" t="s">
        <v>178</v>
      </c>
      <c r="AU131" s="178" t="s">
        <v>79</v>
      </c>
      <c r="AV131" s="12" t="s">
        <v>133</v>
      </c>
      <c r="AW131" s="12" t="s">
        <v>31</v>
      </c>
      <c r="AX131" s="12" t="s">
        <v>72</v>
      </c>
      <c r="AY131" s="178" t="s">
        <v>126</v>
      </c>
    </row>
    <row r="132" spans="2:65" s="1" customFormat="1" ht="22.5" customHeight="1">
      <c r="B132" s="147"/>
      <c r="C132" s="181" t="s">
        <v>207</v>
      </c>
      <c r="D132" s="181" t="s">
        <v>208</v>
      </c>
      <c r="E132" s="182" t="s">
        <v>209</v>
      </c>
      <c r="F132" s="183" t="s">
        <v>210</v>
      </c>
      <c r="G132" s="184" t="s">
        <v>194</v>
      </c>
      <c r="H132" s="185">
        <v>8.16</v>
      </c>
      <c r="I132" s="320"/>
      <c r="J132" s="186">
        <f>ROUND(I132*H132,2)</f>
        <v>0</v>
      </c>
      <c r="K132" s="183" t="s">
        <v>132</v>
      </c>
      <c r="L132" s="187"/>
      <c r="M132" s="188" t="s">
        <v>5</v>
      </c>
      <c r="N132" s="189" t="s">
        <v>38</v>
      </c>
      <c r="O132" s="156">
        <v>0</v>
      </c>
      <c r="P132" s="156">
        <f>O132*H132</f>
        <v>0</v>
      </c>
      <c r="Q132" s="156">
        <v>1</v>
      </c>
      <c r="R132" s="156">
        <f>Q132*H132</f>
        <v>8.16</v>
      </c>
      <c r="S132" s="156">
        <v>0</v>
      </c>
      <c r="T132" s="157">
        <f>S132*H132</f>
        <v>0</v>
      </c>
      <c r="AR132" s="22" t="s">
        <v>164</v>
      </c>
      <c r="AT132" s="22" t="s">
        <v>208</v>
      </c>
      <c r="AU132" s="22" t="s">
        <v>79</v>
      </c>
      <c r="AY132" s="22" t="s">
        <v>126</v>
      </c>
      <c r="BE132" s="158">
        <f>IF(N132="základní",J132,0)</f>
        <v>0</v>
      </c>
      <c r="BF132" s="158">
        <f>IF(N132="snížená",J132,0)</f>
        <v>0</v>
      </c>
      <c r="BG132" s="158">
        <f>IF(N132="zákl. přenesená",J132,0)</f>
        <v>0</v>
      </c>
      <c r="BH132" s="158">
        <f>IF(N132="sníž. přenesená",J132,0)</f>
        <v>0</v>
      </c>
      <c r="BI132" s="158">
        <f>IF(N132="nulová",J132,0)</f>
        <v>0</v>
      </c>
      <c r="BJ132" s="22" t="s">
        <v>72</v>
      </c>
      <c r="BK132" s="158">
        <f>ROUND(I132*H132,2)</f>
        <v>0</v>
      </c>
      <c r="BL132" s="22" t="s">
        <v>133</v>
      </c>
      <c r="BM132" s="22" t="s">
        <v>211</v>
      </c>
    </row>
    <row r="133" spans="2:65" s="11" customFormat="1">
      <c r="B133" s="164"/>
      <c r="D133" s="162" t="s">
        <v>178</v>
      </c>
      <c r="F133" s="166" t="s">
        <v>212</v>
      </c>
      <c r="H133" s="167">
        <v>8.16</v>
      </c>
      <c r="L133" s="164"/>
      <c r="M133" s="168"/>
      <c r="N133" s="169"/>
      <c r="O133" s="169"/>
      <c r="P133" s="169"/>
      <c r="Q133" s="169"/>
      <c r="R133" s="169"/>
      <c r="S133" s="169"/>
      <c r="T133" s="170"/>
      <c r="AT133" s="165" t="s">
        <v>178</v>
      </c>
      <c r="AU133" s="165" t="s">
        <v>79</v>
      </c>
      <c r="AV133" s="11" t="s">
        <v>79</v>
      </c>
      <c r="AW133" s="11" t="s">
        <v>6</v>
      </c>
      <c r="AX133" s="11" t="s">
        <v>72</v>
      </c>
      <c r="AY133" s="165" t="s">
        <v>126</v>
      </c>
    </row>
    <row r="134" spans="2:65" s="10" customFormat="1" ht="29.85" customHeight="1">
      <c r="B134" s="134"/>
      <c r="D134" s="144" t="s">
        <v>66</v>
      </c>
      <c r="E134" s="145" t="s">
        <v>79</v>
      </c>
      <c r="F134" s="145" t="s">
        <v>213</v>
      </c>
      <c r="J134" s="146">
        <f>BK134</f>
        <v>0</v>
      </c>
      <c r="L134" s="134"/>
      <c r="M134" s="138"/>
      <c r="N134" s="139"/>
      <c r="O134" s="139"/>
      <c r="P134" s="140">
        <f>SUM(P135:P153)</f>
        <v>24.001100000000001</v>
      </c>
      <c r="Q134" s="139"/>
      <c r="R134" s="140">
        <f>SUM(R135:R153)</f>
        <v>16.967033999999998</v>
      </c>
      <c r="S134" s="139"/>
      <c r="T134" s="141">
        <f>SUM(T135:T153)</f>
        <v>0</v>
      </c>
      <c r="AR134" s="135" t="s">
        <v>72</v>
      </c>
      <c r="AT134" s="142" t="s">
        <v>66</v>
      </c>
      <c r="AU134" s="142" t="s">
        <v>72</v>
      </c>
      <c r="AY134" s="135" t="s">
        <v>126</v>
      </c>
      <c r="BK134" s="143">
        <f>SUM(BK135:BK153)</f>
        <v>0</v>
      </c>
    </row>
    <row r="135" spans="2:65" s="1" customFormat="1" ht="31.5" customHeight="1">
      <c r="B135" s="147"/>
      <c r="C135" s="148" t="s">
        <v>214</v>
      </c>
      <c r="D135" s="148" t="s">
        <v>128</v>
      </c>
      <c r="E135" s="149" t="s">
        <v>215</v>
      </c>
      <c r="F135" s="150" t="s">
        <v>216</v>
      </c>
      <c r="G135" s="151" t="s">
        <v>139</v>
      </c>
      <c r="H135" s="152">
        <v>4.68</v>
      </c>
      <c r="I135" s="319"/>
      <c r="J135" s="153">
        <f>ROUND(I135*H135,2)</f>
        <v>0</v>
      </c>
      <c r="K135" s="150" t="s">
        <v>132</v>
      </c>
      <c r="L135" s="36"/>
      <c r="M135" s="154" t="s">
        <v>5</v>
      </c>
      <c r="N135" s="155" t="s">
        <v>38</v>
      </c>
      <c r="O135" s="156">
        <v>0.92</v>
      </c>
      <c r="P135" s="156">
        <f>O135*H135</f>
        <v>4.3056000000000001</v>
      </c>
      <c r="Q135" s="156">
        <v>0</v>
      </c>
      <c r="R135" s="156">
        <f>Q135*H135</f>
        <v>0</v>
      </c>
      <c r="S135" s="156">
        <v>0</v>
      </c>
      <c r="T135" s="157">
        <f>S135*H135</f>
        <v>0</v>
      </c>
      <c r="AR135" s="22" t="s">
        <v>133</v>
      </c>
      <c r="AT135" s="22" t="s">
        <v>128</v>
      </c>
      <c r="AU135" s="22" t="s">
        <v>79</v>
      </c>
      <c r="AY135" s="22" t="s">
        <v>126</v>
      </c>
      <c r="BE135" s="158">
        <f>IF(N135="základní",J135,0)</f>
        <v>0</v>
      </c>
      <c r="BF135" s="158">
        <f>IF(N135="snížená",J135,0)</f>
        <v>0</v>
      </c>
      <c r="BG135" s="158">
        <f>IF(N135="zákl. přenesená",J135,0)</f>
        <v>0</v>
      </c>
      <c r="BH135" s="158">
        <f>IF(N135="sníž. přenesená",J135,0)</f>
        <v>0</v>
      </c>
      <c r="BI135" s="158">
        <f>IF(N135="nulová",J135,0)</f>
        <v>0</v>
      </c>
      <c r="BJ135" s="22" t="s">
        <v>72</v>
      </c>
      <c r="BK135" s="158">
        <f>ROUND(I135*H135,2)</f>
        <v>0</v>
      </c>
      <c r="BL135" s="22" t="s">
        <v>133</v>
      </c>
      <c r="BM135" s="22" t="s">
        <v>217</v>
      </c>
    </row>
    <row r="136" spans="2:65" s="1" customFormat="1" ht="81">
      <c r="B136" s="36"/>
      <c r="D136" s="162" t="s">
        <v>135</v>
      </c>
      <c r="F136" s="163" t="s">
        <v>218</v>
      </c>
      <c r="L136" s="36"/>
      <c r="M136" s="161"/>
      <c r="N136" s="37"/>
      <c r="O136" s="37"/>
      <c r="P136" s="37"/>
      <c r="Q136" s="37"/>
      <c r="R136" s="37"/>
      <c r="S136" s="37"/>
      <c r="T136" s="65"/>
      <c r="AT136" s="22" t="s">
        <v>135</v>
      </c>
      <c r="AU136" s="22" t="s">
        <v>79</v>
      </c>
    </row>
    <row r="137" spans="2:65" s="11" customFormat="1">
      <c r="B137" s="164"/>
      <c r="D137" s="162" t="s">
        <v>178</v>
      </c>
      <c r="E137" s="165" t="s">
        <v>5</v>
      </c>
      <c r="F137" s="166" t="s">
        <v>219</v>
      </c>
      <c r="H137" s="167">
        <v>4.68</v>
      </c>
      <c r="L137" s="164"/>
      <c r="M137" s="168"/>
      <c r="N137" s="169"/>
      <c r="O137" s="169"/>
      <c r="P137" s="169"/>
      <c r="Q137" s="169"/>
      <c r="R137" s="169"/>
      <c r="S137" s="169"/>
      <c r="T137" s="170"/>
      <c r="AT137" s="165" t="s">
        <v>178</v>
      </c>
      <c r="AU137" s="165" t="s">
        <v>79</v>
      </c>
      <c r="AV137" s="11" t="s">
        <v>79</v>
      </c>
      <c r="AW137" s="11" t="s">
        <v>31</v>
      </c>
      <c r="AX137" s="11" t="s">
        <v>67</v>
      </c>
      <c r="AY137" s="165" t="s">
        <v>126</v>
      </c>
    </row>
    <row r="138" spans="2:65" s="12" customFormat="1">
      <c r="B138" s="171"/>
      <c r="D138" s="159" t="s">
        <v>178</v>
      </c>
      <c r="E138" s="172" t="s">
        <v>5</v>
      </c>
      <c r="F138" s="173" t="s">
        <v>180</v>
      </c>
      <c r="H138" s="174">
        <v>4.68</v>
      </c>
      <c r="L138" s="171"/>
      <c r="M138" s="175"/>
      <c r="N138" s="176"/>
      <c r="O138" s="176"/>
      <c r="P138" s="176"/>
      <c r="Q138" s="176"/>
      <c r="R138" s="176"/>
      <c r="S138" s="176"/>
      <c r="T138" s="177"/>
      <c r="AT138" s="178" t="s">
        <v>178</v>
      </c>
      <c r="AU138" s="178" t="s">
        <v>79</v>
      </c>
      <c r="AV138" s="12" t="s">
        <v>133</v>
      </c>
      <c r="AW138" s="12" t="s">
        <v>31</v>
      </c>
      <c r="AX138" s="12" t="s">
        <v>72</v>
      </c>
      <c r="AY138" s="178" t="s">
        <v>126</v>
      </c>
    </row>
    <row r="139" spans="2:65" s="1" customFormat="1" ht="31.5" customHeight="1">
      <c r="B139" s="147"/>
      <c r="C139" s="148" t="s">
        <v>220</v>
      </c>
      <c r="D139" s="148" t="s">
        <v>128</v>
      </c>
      <c r="E139" s="149" t="s">
        <v>221</v>
      </c>
      <c r="F139" s="150" t="s">
        <v>222</v>
      </c>
      <c r="G139" s="151" t="s">
        <v>223</v>
      </c>
      <c r="H139" s="152">
        <v>83.2</v>
      </c>
      <c r="I139" s="319"/>
      <c r="J139" s="153">
        <f>ROUND(I139*H139,2)</f>
        <v>0</v>
      </c>
      <c r="K139" s="150" t="s">
        <v>132</v>
      </c>
      <c r="L139" s="36"/>
      <c r="M139" s="154" t="s">
        <v>5</v>
      </c>
      <c r="N139" s="155" t="s">
        <v>38</v>
      </c>
      <c r="O139" s="156">
        <v>7.4999999999999997E-2</v>
      </c>
      <c r="P139" s="156">
        <f>O139*H139</f>
        <v>6.24</v>
      </c>
      <c r="Q139" s="156">
        <v>1.7000000000000001E-4</v>
      </c>
      <c r="R139" s="156">
        <f>Q139*H139</f>
        <v>1.4144000000000002E-2</v>
      </c>
      <c r="S139" s="156">
        <v>0</v>
      </c>
      <c r="T139" s="157">
        <f>S139*H139</f>
        <v>0</v>
      </c>
      <c r="AR139" s="22" t="s">
        <v>133</v>
      </c>
      <c r="AT139" s="22" t="s">
        <v>128</v>
      </c>
      <c r="AU139" s="22" t="s">
        <v>79</v>
      </c>
      <c r="AY139" s="22" t="s">
        <v>126</v>
      </c>
      <c r="BE139" s="158">
        <f>IF(N139="základní",J139,0)</f>
        <v>0</v>
      </c>
      <c r="BF139" s="158">
        <f>IF(N139="snížená",J139,0)</f>
        <v>0</v>
      </c>
      <c r="BG139" s="158">
        <f>IF(N139="zákl. přenesená",J139,0)</f>
        <v>0</v>
      </c>
      <c r="BH139" s="158">
        <f>IF(N139="sníž. přenesená",J139,0)</f>
        <v>0</v>
      </c>
      <c r="BI139" s="158">
        <f>IF(N139="nulová",J139,0)</f>
        <v>0</v>
      </c>
      <c r="BJ139" s="22" t="s">
        <v>72</v>
      </c>
      <c r="BK139" s="158">
        <f>ROUND(I139*H139,2)</f>
        <v>0</v>
      </c>
      <c r="BL139" s="22" t="s">
        <v>133</v>
      </c>
      <c r="BM139" s="22" t="s">
        <v>224</v>
      </c>
    </row>
    <row r="140" spans="2:65" s="1" customFormat="1" ht="189">
      <c r="B140" s="36"/>
      <c r="D140" s="162" t="s">
        <v>135</v>
      </c>
      <c r="F140" s="163" t="s">
        <v>225</v>
      </c>
      <c r="L140" s="36"/>
      <c r="M140" s="161"/>
      <c r="N140" s="37"/>
      <c r="O140" s="37"/>
      <c r="P140" s="37"/>
      <c r="Q140" s="37"/>
      <c r="R140" s="37"/>
      <c r="S140" s="37"/>
      <c r="T140" s="65"/>
      <c r="AT140" s="22" t="s">
        <v>135</v>
      </c>
      <c r="AU140" s="22" t="s">
        <v>79</v>
      </c>
    </row>
    <row r="141" spans="2:65" s="11" customFormat="1">
      <c r="B141" s="164"/>
      <c r="D141" s="162" t="s">
        <v>178</v>
      </c>
      <c r="E141" s="165" t="s">
        <v>5</v>
      </c>
      <c r="F141" s="166" t="s">
        <v>226</v>
      </c>
      <c r="H141" s="167">
        <v>83.2</v>
      </c>
      <c r="L141" s="164"/>
      <c r="M141" s="168"/>
      <c r="N141" s="169"/>
      <c r="O141" s="169"/>
      <c r="P141" s="169"/>
      <c r="Q141" s="169"/>
      <c r="R141" s="169"/>
      <c r="S141" s="169"/>
      <c r="T141" s="170"/>
      <c r="AT141" s="165" t="s">
        <v>178</v>
      </c>
      <c r="AU141" s="165" t="s">
        <v>79</v>
      </c>
      <c r="AV141" s="11" t="s">
        <v>79</v>
      </c>
      <c r="AW141" s="11" t="s">
        <v>31</v>
      </c>
      <c r="AX141" s="11" t="s">
        <v>67</v>
      </c>
      <c r="AY141" s="165" t="s">
        <v>126</v>
      </c>
    </row>
    <row r="142" spans="2:65" s="12" customFormat="1">
      <c r="B142" s="171"/>
      <c r="D142" s="159" t="s">
        <v>178</v>
      </c>
      <c r="E142" s="172" t="s">
        <v>5</v>
      </c>
      <c r="F142" s="173" t="s">
        <v>180</v>
      </c>
      <c r="H142" s="174">
        <v>83.2</v>
      </c>
      <c r="L142" s="171"/>
      <c r="M142" s="175"/>
      <c r="N142" s="176"/>
      <c r="O142" s="176"/>
      <c r="P142" s="176"/>
      <c r="Q142" s="176"/>
      <c r="R142" s="176"/>
      <c r="S142" s="176"/>
      <c r="T142" s="177"/>
      <c r="AT142" s="178" t="s">
        <v>178</v>
      </c>
      <c r="AU142" s="178" t="s">
        <v>79</v>
      </c>
      <c r="AV142" s="12" t="s">
        <v>133</v>
      </c>
      <c r="AW142" s="12" t="s">
        <v>31</v>
      </c>
      <c r="AX142" s="12" t="s">
        <v>72</v>
      </c>
      <c r="AY142" s="178" t="s">
        <v>126</v>
      </c>
    </row>
    <row r="143" spans="2:65" s="1" customFormat="1" ht="22.5" customHeight="1">
      <c r="B143" s="147"/>
      <c r="C143" s="181" t="s">
        <v>227</v>
      </c>
      <c r="D143" s="181" t="s">
        <v>208</v>
      </c>
      <c r="E143" s="182" t="s">
        <v>228</v>
      </c>
      <c r="F143" s="183" t="s">
        <v>229</v>
      </c>
      <c r="G143" s="184" t="s">
        <v>223</v>
      </c>
      <c r="H143" s="185">
        <v>83.2</v>
      </c>
      <c r="I143" s="320"/>
      <c r="J143" s="186">
        <f>ROUND(I143*H143,2)</f>
        <v>0</v>
      </c>
      <c r="K143" s="183" t="s">
        <v>132</v>
      </c>
      <c r="L143" s="187"/>
      <c r="M143" s="188" t="s">
        <v>5</v>
      </c>
      <c r="N143" s="189" t="s">
        <v>38</v>
      </c>
      <c r="O143" s="156">
        <v>0</v>
      </c>
      <c r="P143" s="156">
        <f>O143*H143</f>
        <v>0</v>
      </c>
      <c r="Q143" s="156">
        <v>1.4999999999999999E-4</v>
      </c>
      <c r="R143" s="156">
        <f>Q143*H143</f>
        <v>1.248E-2</v>
      </c>
      <c r="S143" s="156">
        <v>0</v>
      </c>
      <c r="T143" s="157">
        <f>S143*H143</f>
        <v>0</v>
      </c>
      <c r="AR143" s="22" t="s">
        <v>164</v>
      </c>
      <c r="AT143" s="22" t="s">
        <v>208</v>
      </c>
      <c r="AU143" s="22" t="s">
        <v>79</v>
      </c>
      <c r="AY143" s="22" t="s">
        <v>126</v>
      </c>
      <c r="BE143" s="158">
        <f>IF(N143="základní",J143,0)</f>
        <v>0</v>
      </c>
      <c r="BF143" s="158">
        <f>IF(N143="snížená",J143,0)</f>
        <v>0</v>
      </c>
      <c r="BG143" s="158">
        <f>IF(N143="zákl. přenesená",J143,0)</f>
        <v>0</v>
      </c>
      <c r="BH143" s="158">
        <f>IF(N143="sníž. přenesená",J143,0)</f>
        <v>0</v>
      </c>
      <c r="BI143" s="158">
        <f>IF(N143="nulová",J143,0)</f>
        <v>0</v>
      </c>
      <c r="BJ143" s="22" t="s">
        <v>72</v>
      </c>
      <c r="BK143" s="158">
        <f>ROUND(I143*H143,2)</f>
        <v>0</v>
      </c>
      <c r="BL143" s="22" t="s">
        <v>133</v>
      </c>
      <c r="BM143" s="22" t="s">
        <v>230</v>
      </c>
    </row>
    <row r="144" spans="2:65" s="1" customFormat="1" ht="44.25" customHeight="1">
      <c r="B144" s="147"/>
      <c r="C144" s="148" t="s">
        <v>231</v>
      </c>
      <c r="D144" s="148" t="s">
        <v>128</v>
      </c>
      <c r="E144" s="149" t="s">
        <v>232</v>
      </c>
      <c r="F144" s="150" t="s">
        <v>233</v>
      </c>
      <c r="G144" s="151" t="s">
        <v>234</v>
      </c>
      <c r="H144" s="152">
        <v>26</v>
      </c>
      <c r="I144" s="319"/>
      <c r="J144" s="153">
        <f>ROUND(I144*H144,2)</f>
        <v>0</v>
      </c>
      <c r="K144" s="150" t="s">
        <v>132</v>
      </c>
      <c r="L144" s="36"/>
      <c r="M144" s="154" t="s">
        <v>5</v>
      </c>
      <c r="N144" s="155" t="s">
        <v>38</v>
      </c>
      <c r="O144" s="156">
        <v>0.21</v>
      </c>
      <c r="P144" s="156">
        <f>O144*H144</f>
        <v>5.46</v>
      </c>
      <c r="Q144" s="156">
        <v>0.22656999999999999</v>
      </c>
      <c r="R144" s="156">
        <f>Q144*H144</f>
        <v>5.8908199999999997</v>
      </c>
      <c r="S144" s="156">
        <v>0</v>
      </c>
      <c r="T144" s="157">
        <f>S144*H144</f>
        <v>0</v>
      </c>
      <c r="AR144" s="22" t="s">
        <v>133</v>
      </c>
      <c r="AT144" s="22" t="s">
        <v>128</v>
      </c>
      <c r="AU144" s="22" t="s">
        <v>79</v>
      </c>
      <c r="AY144" s="22" t="s">
        <v>126</v>
      </c>
      <c r="BE144" s="158">
        <f>IF(N144="základní",J144,0)</f>
        <v>0</v>
      </c>
      <c r="BF144" s="158">
        <f>IF(N144="snížená",J144,0)</f>
        <v>0</v>
      </c>
      <c r="BG144" s="158">
        <f>IF(N144="zákl. přenesená",J144,0)</f>
        <v>0</v>
      </c>
      <c r="BH144" s="158">
        <f>IF(N144="sníž. přenesená",J144,0)</f>
        <v>0</v>
      </c>
      <c r="BI144" s="158">
        <f>IF(N144="nulová",J144,0)</f>
        <v>0</v>
      </c>
      <c r="BJ144" s="22" t="s">
        <v>72</v>
      </c>
      <c r="BK144" s="158">
        <f>ROUND(I144*H144,2)</f>
        <v>0</v>
      </c>
      <c r="BL144" s="22" t="s">
        <v>133</v>
      </c>
      <c r="BM144" s="22" t="s">
        <v>235</v>
      </c>
    </row>
    <row r="145" spans="2:65" s="1" customFormat="1" ht="22.5" customHeight="1">
      <c r="B145" s="147"/>
      <c r="C145" s="148" t="s">
        <v>10</v>
      </c>
      <c r="D145" s="148" t="s">
        <v>128</v>
      </c>
      <c r="E145" s="149" t="s">
        <v>236</v>
      </c>
      <c r="F145" s="150" t="s">
        <v>237</v>
      </c>
      <c r="G145" s="151" t="s">
        <v>139</v>
      </c>
      <c r="H145" s="152">
        <v>4.5</v>
      </c>
      <c r="I145" s="319"/>
      <c r="J145" s="153">
        <f>ROUND(I145*H145,2)</f>
        <v>0</v>
      </c>
      <c r="K145" s="150" t="s">
        <v>132</v>
      </c>
      <c r="L145" s="36"/>
      <c r="M145" s="154" t="s">
        <v>5</v>
      </c>
      <c r="N145" s="155" t="s">
        <v>38</v>
      </c>
      <c r="O145" s="156">
        <v>0.58399999999999996</v>
      </c>
      <c r="P145" s="156">
        <f>O145*H145</f>
        <v>2.6279999999999997</v>
      </c>
      <c r="Q145" s="156">
        <v>2.45329</v>
      </c>
      <c r="R145" s="156">
        <f>Q145*H145</f>
        <v>11.039804999999999</v>
      </c>
      <c r="S145" s="156">
        <v>0</v>
      </c>
      <c r="T145" s="157">
        <f>S145*H145</f>
        <v>0</v>
      </c>
      <c r="AR145" s="22" t="s">
        <v>133</v>
      </c>
      <c r="AT145" s="22" t="s">
        <v>128</v>
      </c>
      <c r="AU145" s="22" t="s">
        <v>79</v>
      </c>
      <c r="AY145" s="22" t="s">
        <v>126</v>
      </c>
      <c r="BE145" s="158">
        <f>IF(N145="základní",J145,0)</f>
        <v>0</v>
      </c>
      <c r="BF145" s="158">
        <f>IF(N145="snížená",J145,0)</f>
        <v>0</v>
      </c>
      <c r="BG145" s="158">
        <f>IF(N145="zákl. přenesená",J145,0)</f>
        <v>0</v>
      </c>
      <c r="BH145" s="158">
        <f>IF(N145="sníž. přenesená",J145,0)</f>
        <v>0</v>
      </c>
      <c r="BI145" s="158">
        <f>IF(N145="nulová",J145,0)</f>
        <v>0</v>
      </c>
      <c r="BJ145" s="22" t="s">
        <v>72</v>
      </c>
      <c r="BK145" s="158">
        <f>ROUND(I145*H145,2)</f>
        <v>0</v>
      </c>
      <c r="BL145" s="22" t="s">
        <v>133</v>
      </c>
      <c r="BM145" s="22" t="s">
        <v>238</v>
      </c>
    </row>
    <row r="146" spans="2:65" s="1" customFormat="1" ht="81">
      <c r="B146" s="36"/>
      <c r="D146" s="162" t="s">
        <v>135</v>
      </c>
      <c r="F146" s="163" t="s">
        <v>239</v>
      </c>
      <c r="L146" s="36"/>
      <c r="M146" s="161"/>
      <c r="N146" s="37"/>
      <c r="O146" s="37"/>
      <c r="P146" s="37"/>
      <c r="Q146" s="37"/>
      <c r="R146" s="37"/>
      <c r="S146" s="37"/>
      <c r="T146" s="65"/>
      <c r="AT146" s="22" t="s">
        <v>135</v>
      </c>
      <c r="AU146" s="22" t="s">
        <v>79</v>
      </c>
    </row>
    <row r="147" spans="2:65" s="11" customFormat="1">
      <c r="B147" s="164"/>
      <c r="D147" s="162" t="s">
        <v>178</v>
      </c>
      <c r="E147" s="165" t="s">
        <v>5</v>
      </c>
      <c r="F147" s="166" t="s">
        <v>240</v>
      </c>
      <c r="H147" s="167">
        <v>4.5</v>
      </c>
      <c r="L147" s="164"/>
      <c r="M147" s="168"/>
      <c r="N147" s="169"/>
      <c r="O147" s="169"/>
      <c r="P147" s="169"/>
      <c r="Q147" s="169"/>
      <c r="R147" s="169"/>
      <c r="S147" s="169"/>
      <c r="T147" s="170"/>
      <c r="AT147" s="165" t="s">
        <v>178</v>
      </c>
      <c r="AU147" s="165" t="s">
        <v>79</v>
      </c>
      <c r="AV147" s="11" t="s">
        <v>79</v>
      </c>
      <c r="AW147" s="11" t="s">
        <v>31</v>
      </c>
      <c r="AX147" s="11" t="s">
        <v>67</v>
      </c>
      <c r="AY147" s="165" t="s">
        <v>126</v>
      </c>
    </row>
    <row r="148" spans="2:65" s="12" customFormat="1">
      <c r="B148" s="171"/>
      <c r="D148" s="159" t="s">
        <v>178</v>
      </c>
      <c r="E148" s="172" t="s">
        <v>5</v>
      </c>
      <c r="F148" s="173" t="s">
        <v>180</v>
      </c>
      <c r="H148" s="174">
        <v>4.5</v>
      </c>
      <c r="L148" s="171"/>
      <c r="M148" s="175"/>
      <c r="N148" s="176"/>
      <c r="O148" s="176"/>
      <c r="P148" s="176"/>
      <c r="Q148" s="176"/>
      <c r="R148" s="176"/>
      <c r="S148" s="176"/>
      <c r="T148" s="177"/>
      <c r="AT148" s="178" t="s">
        <v>178</v>
      </c>
      <c r="AU148" s="178" t="s">
        <v>79</v>
      </c>
      <c r="AV148" s="12" t="s">
        <v>133</v>
      </c>
      <c r="AW148" s="12" t="s">
        <v>31</v>
      </c>
      <c r="AX148" s="12" t="s">
        <v>72</v>
      </c>
      <c r="AY148" s="178" t="s">
        <v>126</v>
      </c>
    </row>
    <row r="149" spans="2:65" s="1" customFormat="1" ht="44.25" customHeight="1">
      <c r="B149" s="147"/>
      <c r="C149" s="148" t="s">
        <v>241</v>
      </c>
      <c r="D149" s="148" t="s">
        <v>128</v>
      </c>
      <c r="E149" s="149" t="s">
        <v>242</v>
      </c>
      <c r="F149" s="150" t="s">
        <v>243</v>
      </c>
      <c r="G149" s="151" t="s">
        <v>223</v>
      </c>
      <c r="H149" s="152">
        <v>9.5</v>
      </c>
      <c r="I149" s="319"/>
      <c r="J149" s="153">
        <f>ROUND(I149*H149,2)</f>
        <v>0</v>
      </c>
      <c r="K149" s="150" t="s">
        <v>132</v>
      </c>
      <c r="L149" s="36"/>
      <c r="M149" s="154" t="s">
        <v>5</v>
      </c>
      <c r="N149" s="155" t="s">
        <v>38</v>
      </c>
      <c r="O149" s="156">
        <v>0.36399999999999999</v>
      </c>
      <c r="P149" s="156">
        <f>O149*H149</f>
        <v>3.4579999999999997</v>
      </c>
      <c r="Q149" s="156">
        <v>1.0300000000000001E-3</v>
      </c>
      <c r="R149" s="156">
        <f>Q149*H149</f>
        <v>9.7850000000000003E-3</v>
      </c>
      <c r="S149" s="156">
        <v>0</v>
      </c>
      <c r="T149" s="157">
        <f>S149*H149</f>
        <v>0</v>
      </c>
      <c r="AR149" s="22" t="s">
        <v>133</v>
      </c>
      <c r="AT149" s="22" t="s">
        <v>128</v>
      </c>
      <c r="AU149" s="22" t="s">
        <v>79</v>
      </c>
      <c r="AY149" s="22" t="s">
        <v>126</v>
      </c>
      <c r="BE149" s="158">
        <f>IF(N149="základní",J149,0)</f>
        <v>0</v>
      </c>
      <c r="BF149" s="158">
        <f>IF(N149="snížená",J149,0)</f>
        <v>0</v>
      </c>
      <c r="BG149" s="158">
        <f>IF(N149="zákl. přenesená",J149,0)</f>
        <v>0</v>
      </c>
      <c r="BH149" s="158">
        <f>IF(N149="sníž. přenesená",J149,0)</f>
        <v>0</v>
      </c>
      <c r="BI149" s="158">
        <f>IF(N149="nulová",J149,0)</f>
        <v>0</v>
      </c>
      <c r="BJ149" s="22" t="s">
        <v>72</v>
      </c>
      <c r="BK149" s="158">
        <f>ROUND(I149*H149,2)</f>
        <v>0</v>
      </c>
      <c r="BL149" s="22" t="s">
        <v>133</v>
      </c>
      <c r="BM149" s="22" t="s">
        <v>244</v>
      </c>
    </row>
    <row r="150" spans="2:65" s="11" customFormat="1">
      <c r="B150" s="164"/>
      <c r="D150" s="162" t="s">
        <v>178</v>
      </c>
      <c r="E150" s="165" t="s">
        <v>5</v>
      </c>
      <c r="F150" s="166" t="s">
        <v>245</v>
      </c>
      <c r="H150" s="167">
        <v>4.5</v>
      </c>
      <c r="L150" s="164"/>
      <c r="M150" s="168"/>
      <c r="N150" s="169"/>
      <c r="O150" s="169"/>
      <c r="P150" s="169"/>
      <c r="Q150" s="169"/>
      <c r="R150" s="169"/>
      <c r="S150" s="169"/>
      <c r="T150" s="170"/>
      <c r="AT150" s="165" t="s">
        <v>178</v>
      </c>
      <c r="AU150" s="165" t="s">
        <v>79</v>
      </c>
      <c r="AV150" s="11" t="s">
        <v>79</v>
      </c>
      <c r="AW150" s="11" t="s">
        <v>31</v>
      </c>
      <c r="AX150" s="11" t="s">
        <v>67</v>
      </c>
      <c r="AY150" s="165" t="s">
        <v>126</v>
      </c>
    </row>
    <row r="151" spans="2:65" s="11" customFormat="1">
      <c r="B151" s="164"/>
      <c r="D151" s="162" t="s">
        <v>178</v>
      </c>
      <c r="E151" s="165" t="s">
        <v>5</v>
      </c>
      <c r="F151" s="166" t="s">
        <v>246</v>
      </c>
      <c r="H151" s="167">
        <v>5</v>
      </c>
      <c r="L151" s="164"/>
      <c r="M151" s="168"/>
      <c r="N151" s="169"/>
      <c r="O151" s="169"/>
      <c r="P151" s="169"/>
      <c r="Q151" s="169"/>
      <c r="R151" s="169"/>
      <c r="S151" s="169"/>
      <c r="T151" s="170"/>
      <c r="AT151" s="165" t="s">
        <v>178</v>
      </c>
      <c r="AU151" s="165" t="s">
        <v>79</v>
      </c>
      <c r="AV151" s="11" t="s">
        <v>79</v>
      </c>
      <c r="AW151" s="11" t="s">
        <v>31</v>
      </c>
      <c r="AX151" s="11" t="s">
        <v>67</v>
      </c>
      <c r="AY151" s="165" t="s">
        <v>126</v>
      </c>
    </row>
    <row r="152" spans="2:65" s="12" customFormat="1">
      <c r="B152" s="171"/>
      <c r="D152" s="159" t="s">
        <v>178</v>
      </c>
      <c r="E152" s="172" t="s">
        <v>5</v>
      </c>
      <c r="F152" s="173" t="s">
        <v>180</v>
      </c>
      <c r="H152" s="174">
        <v>9.5</v>
      </c>
      <c r="L152" s="171"/>
      <c r="M152" s="175"/>
      <c r="N152" s="176"/>
      <c r="O152" s="176"/>
      <c r="P152" s="176"/>
      <c r="Q152" s="176"/>
      <c r="R152" s="176"/>
      <c r="S152" s="176"/>
      <c r="T152" s="177"/>
      <c r="AT152" s="178" t="s">
        <v>178</v>
      </c>
      <c r="AU152" s="178" t="s">
        <v>79</v>
      </c>
      <c r="AV152" s="12" t="s">
        <v>133</v>
      </c>
      <c r="AW152" s="12" t="s">
        <v>31</v>
      </c>
      <c r="AX152" s="12" t="s">
        <v>72</v>
      </c>
      <c r="AY152" s="178" t="s">
        <v>126</v>
      </c>
    </row>
    <row r="153" spans="2:65" s="1" customFormat="1" ht="44.25" customHeight="1">
      <c r="B153" s="147"/>
      <c r="C153" s="148" t="s">
        <v>247</v>
      </c>
      <c r="D153" s="148" t="s">
        <v>128</v>
      </c>
      <c r="E153" s="149" t="s">
        <v>248</v>
      </c>
      <c r="F153" s="150" t="s">
        <v>249</v>
      </c>
      <c r="G153" s="151" t="s">
        <v>223</v>
      </c>
      <c r="H153" s="152">
        <v>9.5</v>
      </c>
      <c r="I153" s="319"/>
      <c r="J153" s="153">
        <f>ROUND(I153*H153,2)</f>
        <v>0</v>
      </c>
      <c r="K153" s="150" t="s">
        <v>132</v>
      </c>
      <c r="L153" s="36"/>
      <c r="M153" s="154" t="s">
        <v>5</v>
      </c>
      <c r="N153" s="155" t="s">
        <v>38</v>
      </c>
      <c r="O153" s="156">
        <v>0.20100000000000001</v>
      </c>
      <c r="P153" s="156">
        <f>O153*H153</f>
        <v>1.9095000000000002</v>
      </c>
      <c r="Q153" s="156">
        <v>0</v>
      </c>
      <c r="R153" s="156">
        <f>Q153*H153</f>
        <v>0</v>
      </c>
      <c r="S153" s="156">
        <v>0</v>
      </c>
      <c r="T153" s="157">
        <f>S153*H153</f>
        <v>0</v>
      </c>
      <c r="AR153" s="22" t="s">
        <v>133</v>
      </c>
      <c r="AT153" s="22" t="s">
        <v>128</v>
      </c>
      <c r="AU153" s="22" t="s">
        <v>79</v>
      </c>
      <c r="AY153" s="22" t="s">
        <v>126</v>
      </c>
      <c r="BE153" s="158">
        <f>IF(N153="základní",J153,0)</f>
        <v>0</v>
      </c>
      <c r="BF153" s="158">
        <f>IF(N153="snížená",J153,0)</f>
        <v>0</v>
      </c>
      <c r="BG153" s="158">
        <f>IF(N153="zákl. přenesená",J153,0)</f>
        <v>0</v>
      </c>
      <c r="BH153" s="158">
        <f>IF(N153="sníž. přenesená",J153,0)</f>
        <v>0</v>
      </c>
      <c r="BI153" s="158">
        <f>IF(N153="nulová",J153,0)</f>
        <v>0</v>
      </c>
      <c r="BJ153" s="22" t="s">
        <v>72</v>
      </c>
      <c r="BK153" s="158">
        <f>ROUND(I153*H153,2)</f>
        <v>0</v>
      </c>
      <c r="BL153" s="22" t="s">
        <v>133</v>
      </c>
      <c r="BM153" s="22" t="s">
        <v>250</v>
      </c>
    </row>
    <row r="154" spans="2:65" s="10" customFormat="1" ht="29.85" customHeight="1">
      <c r="B154" s="134"/>
      <c r="D154" s="144" t="s">
        <v>66</v>
      </c>
      <c r="E154" s="145" t="s">
        <v>142</v>
      </c>
      <c r="F154" s="145" t="s">
        <v>251</v>
      </c>
      <c r="J154" s="146">
        <f>BK154</f>
        <v>0</v>
      </c>
      <c r="L154" s="134"/>
      <c r="M154" s="138"/>
      <c r="N154" s="139"/>
      <c r="O154" s="139"/>
      <c r="P154" s="140">
        <f>SUM(P155:P158)</f>
        <v>15.122408</v>
      </c>
      <c r="Q154" s="139"/>
      <c r="R154" s="140">
        <f>SUM(R155:R158)</f>
        <v>4.8627280800000001</v>
      </c>
      <c r="S154" s="139"/>
      <c r="T154" s="141">
        <f>SUM(T155:T158)</f>
        <v>0</v>
      </c>
      <c r="AR154" s="135" t="s">
        <v>72</v>
      </c>
      <c r="AT154" s="142" t="s">
        <v>66</v>
      </c>
      <c r="AU154" s="142" t="s">
        <v>72</v>
      </c>
      <c r="AY154" s="135" t="s">
        <v>126</v>
      </c>
      <c r="BK154" s="143">
        <f>SUM(BK155:BK158)</f>
        <v>0</v>
      </c>
    </row>
    <row r="155" spans="2:65" s="1" customFormat="1" ht="44.25" customHeight="1">
      <c r="B155" s="147"/>
      <c r="C155" s="148" t="s">
        <v>252</v>
      </c>
      <c r="D155" s="148" t="s">
        <v>128</v>
      </c>
      <c r="E155" s="149" t="s">
        <v>253</v>
      </c>
      <c r="F155" s="150" t="s">
        <v>254</v>
      </c>
      <c r="G155" s="151" t="s">
        <v>139</v>
      </c>
      <c r="H155" s="152">
        <v>2.714</v>
      </c>
      <c r="I155" s="319"/>
      <c r="J155" s="153">
        <f>ROUND(I155*H155,2)</f>
        <v>0</v>
      </c>
      <c r="K155" s="150" t="s">
        <v>132</v>
      </c>
      <c r="L155" s="36"/>
      <c r="M155" s="154" t="s">
        <v>5</v>
      </c>
      <c r="N155" s="155" t="s">
        <v>38</v>
      </c>
      <c r="O155" s="156">
        <v>5.5720000000000001</v>
      </c>
      <c r="P155" s="156">
        <f>O155*H155</f>
        <v>15.122408</v>
      </c>
      <c r="Q155" s="156">
        <v>1.79172</v>
      </c>
      <c r="R155" s="156">
        <f>Q155*H155</f>
        <v>4.8627280800000001</v>
      </c>
      <c r="S155" s="156">
        <v>0</v>
      </c>
      <c r="T155" s="157">
        <f>S155*H155</f>
        <v>0</v>
      </c>
      <c r="AR155" s="22" t="s">
        <v>133</v>
      </c>
      <c r="AT155" s="22" t="s">
        <v>128</v>
      </c>
      <c r="AU155" s="22" t="s">
        <v>79</v>
      </c>
      <c r="AY155" s="22" t="s">
        <v>126</v>
      </c>
      <c r="BE155" s="158">
        <f>IF(N155="základní",J155,0)</f>
        <v>0</v>
      </c>
      <c r="BF155" s="158">
        <f>IF(N155="snížená",J155,0)</f>
        <v>0</v>
      </c>
      <c r="BG155" s="158">
        <f>IF(N155="zákl. přenesená",J155,0)</f>
        <v>0</v>
      </c>
      <c r="BH155" s="158">
        <f>IF(N155="sníž. přenesená",J155,0)</f>
        <v>0</v>
      </c>
      <c r="BI155" s="158">
        <f>IF(N155="nulová",J155,0)</f>
        <v>0</v>
      </c>
      <c r="BJ155" s="22" t="s">
        <v>72</v>
      </c>
      <c r="BK155" s="158">
        <f>ROUND(I155*H155,2)</f>
        <v>0</v>
      </c>
      <c r="BL155" s="22" t="s">
        <v>133</v>
      </c>
      <c r="BM155" s="22" t="s">
        <v>255</v>
      </c>
    </row>
    <row r="156" spans="2:65" s="1" customFormat="1" ht="67.5">
      <c r="B156" s="36"/>
      <c r="D156" s="162" t="s">
        <v>135</v>
      </c>
      <c r="F156" s="163" t="s">
        <v>256</v>
      </c>
      <c r="L156" s="36"/>
      <c r="M156" s="161"/>
      <c r="N156" s="37"/>
      <c r="O156" s="37"/>
      <c r="P156" s="37"/>
      <c r="Q156" s="37"/>
      <c r="R156" s="37"/>
      <c r="S156" s="37"/>
      <c r="T156" s="65"/>
      <c r="AT156" s="22" t="s">
        <v>135</v>
      </c>
      <c r="AU156" s="22" t="s">
        <v>79</v>
      </c>
    </row>
    <row r="157" spans="2:65" s="11" customFormat="1">
      <c r="B157" s="164"/>
      <c r="D157" s="162" t="s">
        <v>178</v>
      </c>
      <c r="E157" s="165" t="s">
        <v>5</v>
      </c>
      <c r="F157" s="166" t="s">
        <v>257</v>
      </c>
      <c r="H157" s="167">
        <v>2.714</v>
      </c>
      <c r="L157" s="164"/>
      <c r="M157" s="168"/>
      <c r="N157" s="169"/>
      <c r="O157" s="169"/>
      <c r="P157" s="169"/>
      <c r="Q157" s="169"/>
      <c r="R157" s="169"/>
      <c r="S157" s="169"/>
      <c r="T157" s="170"/>
      <c r="AT157" s="165" t="s">
        <v>178</v>
      </c>
      <c r="AU157" s="165" t="s">
        <v>79</v>
      </c>
      <c r="AV157" s="11" t="s">
        <v>79</v>
      </c>
      <c r="AW157" s="11" t="s">
        <v>31</v>
      </c>
      <c r="AX157" s="11" t="s">
        <v>67</v>
      </c>
      <c r="AY157" s="165" t="s">
        <v>126</v>
      </c>
    </row>
    <row r="158" spans="2:65" s="12" customFormat="1">
      <c r="B158" s="171"/>
      <c r="D158" s="162" t="s">
        <v>178</v>
      </c>
      <c r="E158" s="190" t="s">
        <v>5</v>
      </c>
      <c r="F158" s="191" t="s">
        <v>180</v>
      </c>
      <c r="H158" s="192">
        <v>2.714</v>
      </c>
      <c r="L158" s="171"/>
      <c r="M158" s="175"/>
      <c r="N158" s="176"/>
      <c r="O158" s="176"/>
      <c r="P158" s="176"/>
      <c r="Q158" s="176"/>
      <c r="R158" s="176"/>
      <c r="S158" s="176"/>
      <c r="T158" s="177"/>
      <c r="AT158" s="178" t="s">
        <v>178</v>
      </c>
      <c r="AU158" s="178" t="s">
        <v>79</v>
      </c>
      <c r="AV158" s="12" t="s">
        <v>133</v>
      </c>
      <c r="AW158" s="12" t="s">
        <v>31</v>
      </c>
      <c r="AX158" s="12" t="s">
        <v>72</v>
      </c>
      <c r="AY158" s="178" t="s">
        <v>126</v>
      </c>
    </row>
    <row r="159" spans="2:65" s="10" customFormat="1" ht="29.85" customHeight="1">
      <c r="B159" s="134"/>
      <c r="D159" s="144" t="s">
        <v>66</v>
      </c>
      <c r="E159" s="145" t="s">
        <v>133</v>
      </c>
      <c r="F159" s="145" t="s">
        <v>258</v>
      </c>
      <c r="J159" s="146">
        <f>BK159</f>
        <v>0</v>
      </c>
      <c r="L159" s="134"/>
      <c r="M159" s="138"/>
      <c r="N159" s="139"/>
      <c r="O159" s="139"/>
      <c r="P159" s="140">
        <f>SUM(P160:P163)</f>
        <v>1.2643199999999999</v>
      </c>
      <c r="Q159" s="139"/>
      <c r="R159" s="140">
        <f>SUM(R160:R163)</f>
        <v>0</v>
      </c>
      <c r="S159" s="139"/>
      <c r="T159" s="141">
        <f>SUM(T160:T163)</f>
        <v>0</v>
      </c>
      <c r="AR159" s="135" t="s">
        <v>72</v>
      </c>
      <c r="AT159" s="142" t="s">
        <v>66</v>
      </c>
      <c r="AU159" s="142" t="s">
        <v>72</v>
      </c>
      <c r="AY159" s="135" t="s">
        <v>126</v>
      </c>
      <c r="BK159" s="143">
        <f>SUM(BK160:BK163)</f>
        <v>0</v>
      </c>
    </row>
    <row r="160" spans="2:65" s="1" customFormat="1" ht="31.5" customHeight="1">
      <c r="B160" s="147"/>
      <c r="C160" s="148" t="s">
        <v>259</v>
      </c>
      <c r="D160" s="148" t="s">
        <v>128</v>
      </c>
      <c r="E160" s="149" t="s">
        <v>260</v>
      </c>
      <c r="F160" s="150" t="s">
        <v>261</v>
      </c>
      <c r="G160" s="151" t="s">
        <v>139</v>
      </c>
      <c r="H160" s="152">
        <v>0.96</v>
      </c>
      <c r="I160" s="319"/>
      <c r="J160" s="153">
        <f>ROUND(I160*H160,2)</f>
        <v>0</v>
      </c>
      <c r="K160" s="150" t="s">
        <v>132</v>
      </c>
      <c r="L160" s="36"/>
      <c r="M160" s="154" t="s">
        <v>5</v>
      </c>
      <c r="N160" s="155" t="s">
        <v>38</v>
      </c>
      <c r="O160" s="156">
        <v>1.3169999999999999</v>
      </c>
      <c r="P160" s="156">
        <f>O160*H160</f>
        <v>1.2643199999999999</v>
      </c>
      <c r="Q160" s="156">
        <v>0</v>
      </c>
      <c r="R160" s="156">
        <f>Q160*H160</f>
        <v>0</v>
      </c>
      <c r="S160" s="156">
        <v>0</v>
      </c>
      <c r="T160" s="157">
        <f>S160*H160</f>
        <v>0</v>
      </c>
      <c r="AR160" s="22" t="s">
        <v>133</v>
      </c>
      <c r="AT160" s="22" t="s">
        <v>128</v>
      </c>
      <c r="AU160" s="22" t="s">
        <v>79</v>
      </c>
      <c r="AY160" s="22" t="s">
        <v>126</v>
      </c>
      <c r="BE160" s="158">
        <f>IF(N160="základní",J160,0)</f>
        <v>0</v>
      </c>
      <c r="BF160" s="158">
        <f>IF(N160="snížená",J160,0)</f>
        <v>0</v>
      </c>
      <c r="BG160" s="158">
        <f>IF(N160="zákl. přenesená",J160,0)</f>
        <v>0</v>
      </c>
      <c r="BH160" s="158">
        <f>IF(N160="sníž. přenesená",J160,0)</f>
        <v>0</v>
      </c>
      <c r="BI160" s="158">
        <f>IF(N160="nulová",J160,0)</f>
        <v>0</v>
      </c>
      <c r="BJ160" s="22" t="s">
        <v>72</v>
      </c>
      <c r="BK160" s="158">
        <f>ROUND(I160*H160,2)</f>
        <v>0</v>
      </c>
      <c r="BL160" s="22" t="s">
        <v>133</v>
      </c>
      <c r="BM160" s="22" t="s">
        <v>262</v>
      </c>
    </row>
    <row r="161" spans="2:65" s="1" customFormat="1" ht="54">
      <c r="B161" s="36"/>
      <c r="D161" s="162" t="s">
        <v>135</v>
      </c>
      <c r="F161" s="163" t="s">
        <v>263</v>
      </c>
      <c r="L161" s="36"/>
      <c r="M161" s="161"/>
      <c r="N161" s="37"/>
      <c r="O161" s="37"/>
      <c r="P161" s="37"/>
      <c r="Q161" s="37"/>
      <c r="R161" s="37"/>
      <c r="S161" s="37"/>
      <c r="T161" s="65"/>
      <c r="AT161" s="22" t="s">
        <v>135</v>
      </c>
      <c r="AU161" s="22" t="s">
        <v>79</v>
      </c>
    </row>
    <row r="162" spans="2:65" s="11" customFormat="1">
      <c r="B162" s="164"/>
      <c r="D162" s="162" t="s">
        <v>178</v>
      </c>
      <c r="E162" s="165" t="s">
        <v>5</v>
      </c>
      <c r="F162" s="166" t="s">
        <v>264</v>
      </c>
      <c r="H162" s="167">
        <v>0.96</v>
      </c>
      <c r="L162" s="164"/>
      <c r="M162" s="168"/>
      <c r="N162" s="169"/>
      <c r="O162" s="169"/>
      <c r="P162" s="169"/>
      <c r="Q162" s="169"/>
      <c r="R162" s="169"/>
      <c r="S162" s="169"/>
      <c r="T162" s="170"/>
      <c r="AT162" s="165" t="s">
        <v>178</v>
      </c>
      <c r="AU162" s="165" t="s">
        <v>79</v>
      </c>
      <c r="AV162" s="11" t="s">
        <v>79</v>
      </c>
      <c r="AW162" s="11" t="s">
        <v>31</v>
      </c>
      <c r="AX162" s="11" t="s">
        <v>67</v>
      </c>
      <c r="AY162" s="165" t="s">
        <v>126</v>
      </c>
    </row>
    <row r="163" spans="2:65" s="12" customFormat="1">
      <c r="B163" s="171"/>
      <c r="D163" s="162" t="s">
        <v>178</v>
      </c>
      <c r="E163" s="190" t="s">
        <v>5</v>
      </c>
      <c r="F163" s="191" t="s">
        <v>180</v>
      </c>
      <c r="H163" s="192">
        <v>0.96</v>
      </c>
      <c r="L163" s="171"/>
      <c r="M163" s="175"/>
      <c r="N163" s="176"/>
      <c r="O163" s="176"/>
      <c r="P163" s="176"/>
      <c r="Q163" s="176"/>
      <c r="R163" s="176"/>
      <c r="S163" s="176"/>
      <c r="T163" s="177"/>
      <c r="AT163" s="178" t="s">
        <v>178</v>
      </c>
      <c r="AU163" s="178" t="s">
        <v>79</v>
      </c>
      <c r="AV163" s="12" t="s">
        <v>133</v>
      </c>
      <c r="AW163" s="12" t="s">
        <v>31</v>
      </c>
      <c r="AX163" s="12" t="s">
        <v>72</v>
      </c>
      <c r="AY163" s="178" t="s">
        <v>126</v>
      </c>
    </row>
    <row r="164" spans="2:65" s="10" customFormat="1" ht="29.85" customHeight="1">
      <c r="B164" s="134"/>
      <c r="D164" s="144" t="s">
        <v>66</v>
      </c>
      <c r="E164" s="145" t="s">
        <v>155</v>
      </c>
      <c r="F164" s="145" t="s">
        <v>265</v>
      </c>
      <c r="J164" s="146">
        <f>BK164</f>
        <v>0</v>
      </c>
      <c r="L164" s="134"/>
      <c r="M164" s="138"/>
      <c r="N164" s="139"/>
      <c r="O164" s="139"/>
      <c r="P164" s="140">
        <f>SUM(P165:P175)</f>
        <v>102.59800000000001</v>
      </c>
      <c r="Q164" s="139"/>
      <c r="R164" s="140">
        <f>SUM(R165:R175)</f>
        <v>3.7685000000000004</v>
      </c>
      <c r="S164" s="139"/>
      <c r="T164" s="141">
        <f>SUM(T165:T175)</f>
        <v>0</v>
      </c>
      <c r="AR164" s="135" t="s">
        <v>72</v>
      </c>
      <c r="AT164" s="142" t="s">
        <v>66</v>
      </c>
      <c r="AU164" s="142" t="s">
        <v>72</v>
      </c>
      <c r="AY164" s="135" t="s">
        <v>126</v>
      </c>
      <c r="BK164" s="143">
        <f>SUM(BK165:BK175)</f>
        <v>0</v>
      </c>
    </row>
    <row r="165" spans="2:65" s="1" customFormat="1" ht="31.5" customHeight="1">
      <c r="B165" s="147"/>
      <c r="C165" s="148" t="s">
        <v>266</v>
      </c>
      <c r="D165" s="148" t="s">
        <v>128</v>
      </c>
      <c r="E165" s="149" t="s">
        <v>267</v>
      </c>
      <c r="F165" s="150" t="s">
        <v>977</v>
      </c>
      <c r="G165" s="151" t="s">
        <v>223</v>
      </c>
      <c r="H165" s="152">
        <v>42</v>
      </c>
      <c r="I165" s="319"/>
      <c r="J165" s="153">
        <f>ROUND(I165*H165,2)</f>
        <v>0</v>
      </c>
      <c r="K165" s="150" t="s">
        <v>132</v>
      </c>
      <c r="L165" s="36"/>
      <c r="M165" s="154" t="s">
        <v>5</v>
      </c>
      <c r="N165" s="155" t="s">
        <v>38</v>
      </c>
      <c r="O165" s="156">
        <v>0.111</v>
      </c>
      <c r="P165" s="156">
        <f>O165*H165</f>
        <v>4.6619999999999999</v>
      </c>
      <c r="Q165" s="156">
        <v>1.4E-3</v>
      </c>
      <c r="R165" s="156">
        <f>Q165*H165</f>
        <v>5.8799999999999998E-2</v>
      </c>
      <c r="S165" s="156">
        <v>0</v>
      </c>
      <c r="T165" s="157">
        <f>S165*H165</f>
        <v>0</v>
      </c>
      <c r="AR165" s="22" t="s">
        <v>133</v>
      </c>
      <c r="AT165" s="22" t="s">
        <v>128</v>
      </c>
      <c r="AU165" s="22" t="s">
        <v>79</v>
      </c>
      <c r="AY165" s="22" t="s">
        <v>126</v>
      </c>
      <c r="BE165" s="158">
        <f>IF(N165="základní",J165,0)</f>
        <v>0</v>
      </c>
      <c r="BF165" s="158">
        <f>IF(N165="snížená",J165,0)</f>
        <v>0</v>
      </c>
      <c r="BG165" s="158">
        <f>IF(N165="zákl. přenesená",J165,0)</f>
        <v>0</v>
      </c>
      <c r="BH165" s="158">
        <f>IF(N165="sníž. přenesená",J165,0)</f>
        <v>0</v>
      </c>
      <c r="BI165" s="158">
        <f>IF(N165="nulová",J165,0)</f>
        <v>0</v>
      </c>
      <c r="BJ165" s="22" t="s">
        <v>72</v>
      </c>
      <c r="BK165" s="158">
        <f>ROUND(I165*H165,2)</f>
        <v>0</v>
      </c>
      <c r="BL165" s="22" t="s">
        <v>133</v>
      </c>
      <c r="BM165" s="22" t="s">
        <v>268</v>
      </c>
    </row>
    <row r="166" spans="2:65" s="1" customFormat="1" ht="31.5" customHeight="1">
      <c r="B166" s="147"/>
      <c r="C166" s="148" t="s">
        <v>269</v>
      </c>
      <c r="D166" s="148" t="s">
        <v>128</v>
      </c>
      <c r="E166" s="149" t="s">
        <v>270</v>
      </c>
      <c r="F166" s="150" t="s">
        <v>981</v>
      </c>
      <c r="G166" s="151" t="s">
        <v>223</v>
      </c>
      <c r="H166" s="152">
        <v>25</v>
      </c>
      <c r="I166" s="319"/>
      <c r="J166" s="153">
        <f>ROUND(I166*H166,2)</f>
        <v>0</v>
      </c>
      <c r="K166" s="150" t="s">
        <v>132</v>
      </c>
      <c r="L166" s="36"/>
      <c r="M166" s="154" t="s">
        <v>5</v>
      </c>
      <c r="N166" s="155" t="s">
        <v>38</v>
      </c>
      <c r="O166" s="156">
        <v>0.104</v>
      </c>
      <c r="P166" s="156">
        <f>O166*H166</f>
        <v>2.6</v>
      </c>
      <c r="Q166" s="156">
        <v>2.5999999999999998E-4</v>
      </c>
      <c r="R166" s="156">
        <f>Q166*H166</f>
        <v>6.4999999999999997E-3</v>
      </c>
      <c r="S166" s="156">
        <v>0</v>
      </c>
      <c r="T166" s="157">
        <f>S166*H166</f>
        <v>0</v>
      </c>
      <c r="AR166" s="22" t="s">
        <v>133</v>
      </c>
      <c r="AT166" s="22" t="s">
        <v>128</v>
      </c>
      <c r="AU166" s="22" t="s">
        <v>79</v>
      </c>
      <c r="AY166" s="22" t="s">
        <v>126</v>
      </c>
      <c r="BE166" s="158">
        <f>IF(N166="základní",J166,0)</f>
        <v>0</v>
      </c>
      <c r="BF166" s="158">
        <f>IF(N166="snížená",J166,0)</f>
        <v>0</v>
      </c>
      <c r="BG166" s="158">
        <f>IF(N166="zákl. přenesená",J166,0)</f>
        <v>0</v>
      </c>
      <c r="BH166" s="158">
        <f>IF(N166="sníž. přenesená",J166,0)</f>
        <v>0</v>
      </c>
      <c r="BI166" s="158">
        <f>IF(N166="nulová",J166,0)</f>
        <v>0</v>
      </c>
      <c r="BJ166" s="22" t="s">
        <v>72</v>
      </c>
      <c r="BK166" s="158">
        <f>ROUND(I166*H166,2)</f>
        <v>0</v>
      </c>
      <c r="BL166" s="22" t="s">
        <v>133</v>
      </c>
      <c r="BM166" s="22" t="s">
        <v>271</v>
      </c>
    </row>
    <row r="167" spans="2:65" s="1" customFormat="1" ht="31.5" customHeight="1">
      <c r="B167" s="147"/>
      <c r="C167" s="148" t="s">
        <v>272</v>
      </c>
      <c r="D167" s="148" t="s">
        <v>128</v>
      </c>
      <c r="E167" s="149" t="s">
        <v>273</v>
      </c>
      <c r="F167" s="150" t="s">
        <v>980</v>
      </c>
      <c r="G167" s="151" t="s">
        <v>223</v>
      </c>
      <c r="H167" s="152">
        <v>10</v>
      </c>
      <c r="I167" s="319"/>
      <c r="J167" s="153">
        <f>ROUND(I167*H167,2)</f>
        <v>0</v>
      </c>
      <c r="K167" s="150" t="s">
        <v>132</v>
      </c>
      <c r="L167" s="36"/>
      <c r="M167" s="154" t="s">
        <v>5</v>
      </c>
      <c r="N167" s="155" t="s">
        <v>38</v>
      </c>
      <c r="O167" s="156">
        <v>0.17100000000000001</v>
      </c>
      <c r="P167" s="156">
        <f>O167*H167</f>
        <v>1.7100000000000002</v>
      </c>
      <c r="Q167" s="156">
        <v>1E-3</v>
      </c>
      <c r="R167" s="156">
        <f>Q167*H167</f>
        <v>0.01</v>
      </c>
      <c r="S167" s="156">
        <v>0</v>
      </c>
      <c r="T167" s="157">
        <f>S167*H167</f>
        <v>0</v>
      </c>
      <c r="AR167" s="22" t="s">
        <v>133</v>
      </c>
      <c r="AT167" s="22" t="s">
        <v>128</v>
      </c>
      <c r="AU167" s="22" t="s">
        <v>79</v>
      </c>
      <c r="AY167" s="22" t="s">
        <v>126</v>
      </c>
      <c r="BE167" s="158">
        <f>IF(N167="základní",J167,0)</f>
        <v>0</v>
      </c>
      <c r="BF167" s="158">
        <f>IF(N167="snížená",J167,0)</f>
        <v>0</v>
      </c>
      <c r="BG167" s="158">
        <f>IF(N167="zákl. přenesená",J167,0)</f>
        <v>0</v>
      </c>
      <c r="BH167" s="158">
        <f>IF(N167="sníž. přenesená",J167,0)</f>
        <v>0</v>
      </c>
      <c r="BI167" s="158">
        <f>IF(N167="nulová",J167,0)</f>
        <v>0</v>
      </c>
      <c r="BJ167" s="22" t="s">
        <v>72</v>
      </c>
      <c r="BK167" s="158">
        <f>ROUND(I167*H167,2)</f>
        <v>0</v>
      </c>
      <c r="BL167" s="22" t="s">
        <v>133</v>
      </c>
      <c r="BM167" s="22" t="s">
        <v>274</v>
      </c>
    </row>
    <row r="168" spans="2:65" s="1" customFormat="1" ht="31.5" customHeight="1">
      <c r="B168" s="147"/>
      <c r="C168" s="148" t="s">
        <v>275</v>
      </c>
      <c r="D168" s="148" t="s">
        <v>128</v>
      </c>
      <c r="E168" s="149" t="s">
        <v>276</v>
      </c>
      <c r="F168" s="150" t="s">
        <v>978</v>
      </c>
      <c r="G168" s="151" t="s">
        <v>223</v>
      </c>
      <c r="H168" s="152">
        <v>42</v>
      </c>
      <c r="I168" s="319"/>
      <c r="J168" s="153">
        <f>ROUND(I168*H168,2)</f>
        <v>0</v>
      </c>
      <c r="K168" s="150" t="s">
        <v>132</v>
      </c>
      <c r="L168" s="36"/>
      <c r="M168" s="154" t="s">
        <v>5</v>
      </c>
      <c r="N168" s="155" t="s">
        <v>38</v>
      </c>
      <c r="O168" s="156">
        <v>0.38</v>
      </c>
      <c r="P168" s="156">
        <f>O168*H168</f>
        <v>15.96</v>
      </c>
      <c r="Q168" s="156">
        <v>1.47E-2</v>
      </c>
      <c r="R168" s="156">
        <f>Q168*H168</f>
        <v>0.61739999999999995</v>
      </c>
      <c r="S168" s="156">
        <v>0</v>
      </c>
      <c r="T168" s="157">
        <f>S168*H168</f>
        <v>0</v>
      </c>
      <c r="AR168" s="22" t="s">
        <v>133</v>
      </c>
      <c r="AT168" s="22" t="s">
        <v>128</v>
      </c>
      <c r="AU168" s="22" t="s">
        <v>79</v>
      </c>
      <c r="AY168" s="22" t="s">
        <v>126</v>
      </c>
      <c r="BE168" s="158">
        <f>IF(N168="základní",J168,0)</f>
        <v>0</v>
      </c>
      <c r="BF168" s="158">
        <f>IF(N168="snížená",J168,0)</f>
        <v>0</v>
      </c>
      <c r="BG168" s="158">
        <f>IF(N168="zákl. přenesená",J168,0)</f>
        <v>0</v>
      </c>
      <c r="BH168" s="158">
        <f>IF(N168="sníž. přenesená",J168,0)</f>
        <v>0</v>
      </c>
      <c r="BI168" s="158">
        <f>IF(N168="nulová",J168,0)</f>
        <v>0</v>
      </c>
      <c r="BJ168" s="22" t="s">
        <v>72</v>
      </c>
      <c r="BK168" s="158">
        <f>ROUND(I168*H168,2)</f>
        <v>0</v>
      </c>
      <c r="BL168" s="22" t="s">
        <v>133</v>
      </c>
      <c r="BM168" s="22" t="s">
        <v>277</v>
      </c>
    </row>
    <row r="169" spans="2:65" s="1" customFormat="1" ht="67.5">
      <c r="B169" s="36"/>
      <c r="D169" s="159" t="s">
        <v>135</v>
      </c>
      <c r="F169" s="160" t="s">
        <v>278</v>
      </c>
      <c r="L169" s="36"/>
      <c r="M169" s="161"/>
      <c r="N169" s="37"/>
      <c r="O169" s="37"/>
      <c r="P169" s="37"/>
      <c r="Q169" s="37"/>
      <c r="R169" s="37"/>
      <c r="S169" s="37"/>
      <c r="T169" s="65"/>
      <c r="AT169" s="22" t="s">
        <v>135</v>
      </c>
      <c r="AU169" s="22" t="s">
        <v>79</v>
      </c>
    </row>
    <row r="170" spans="2:65" s="1" customFormat="1" ht="22.5" customHeight="1">
      <c r="B170" s="147"/>
      <c r="C170" s="148" t="s">
        <v>279</v>
      </c>
      <c r="D170" s="148" t="s">
        <v>128</v>
      </c>
      <c r="E170" s="149" t="s">
        <v>976</v>
      </c>
      <c r="F170" s="150" t="s">
        <v>972</v>
      </c>
      <c r="G170" s="151" t="s">
        <v>223</v>
      </c>
      <c r="H170" s="152">
        <v>98</v>
      </c>
      <c r="I170" s="319"/>
      <c r="J170" s="153">
        <f>ROUND(I170*H170,2)</f>
        <v>0</v>
      </c>
      <c r="K170" s="150" t="s">
        <v>132</v>
      </c>
      <c r="L170" s="36"/>
      <c r="M170" s="154" t="s">
        <v>5</v>
      </c>
      <c r="N170" s="155" t="s">
        <v>38</v>
      </c>
      <c r="O170" s="156">
        <v>0.27200000000000002</v>
      </c>
      <c r="P170" s="156">
        <f>O170*H170</f>
        <v>26.656000000000002</v>
      </c>
      <c r="Q170" s="156">
        <v>3.0000000000000001E-3</v>
      </c>
      <c r="R170" s="156">
        <f>Q170*H170</f>
        <v>0.29399999999999998</v>
      </c>
      <c r="S170" s="156">
        <v>0</v>
      </c>
      <c r="T170" s="157">
        <f>S170*H170</f>
        <v>0</v>
      </c>
      <c r="AR170" s="22" t="s">
        <v>133</v>
      </c>
      <c r="AT170" s="22" t="s">
        <v>128</v>
      </c>
      <c r="AU170" s="22" t="s">
        <v>79</v>
      </c>
      <c r="AY170" s="22" t="s">
        <v>126</v>
      </c>
      <c r="BE170" s="158">
        <f>IF(N170="základní",J170,0)</f>
        <v>0</v>
      </c>
      <c r="BF170" s="158">
        <f>IF(N170="snížená",J170,0)</f>
        <v>0</v>
      </c>
      <c r="BG170" s="158">
        <f>IF(N170="zákl. přenesená",J170,0)</f>
        <v>0</v>
      </c>
      <c r="BH170" s="158">
        <f>IF(N170="sníž. přenesená",J170,0)</f>
        <v>0</v>
      </c>
      <c r="BI170" s="158">
        <f>IF(N170="nulová",J170,0)</f>
        <v>0</v>
      </c>
      <c r="BJ170" s="22" t="s">
        <v>72</v>
      </c>
      <c r="BK170" s="158">
        <f>ROUND(I170*H170,2)</f>
        <v>0</v>
      </c>
      <c r="BL170" s="22" t="s">
        <v>133</v>
      </c>
      <c r="BM170" s="22" t="s">
        <v>280</v>
      </c>
    </row>
    <row r="171" spans="2:65" s="1" customFormat="1" ht="31.5" customHeight="1">
      <c r="B171" s="147"/>
      <c r="C171" s="148" t="s">
        <v>281</v>
      </c>
      <c r="D171" s="148" t="s">
        <v>128</v>
      </c>
      <c r="E171" s="149" t="s">
        <v>974</v>
      </c>
      <c r="F171" s="150" t="s">
        <v>979</v>
      </c>
      <c r="G171" s="151" t="s">
        <v>223</v>
      </c>
      <c r="H171" s="152">
        <v>10</v>
      </c>
      <c r="I171" s="319"/>
      <c r="J171" s="153">
        <f>ROUND(I171*H171,2)</f>
        <v>0</v>
      </c>
      <c r="K171" s="150" t="s">
        <v>132</v>
      </c>
      <c r="L171" s="36"/>
      <c r="M171" s="154" t="s">
        <v>5</v>
      </c>
      <c r="N171" s="155" t="s">
        <v>38</v>
      </c>
      <c r="O171" s="156">
        <v>8.1000000000000003E-2</v>
      </c>
      <c r="P171" s="156">
        <f>O171*H171</f>
        <v>0.81</v>
      </c>
      <c r="Q171" s="156">
        <v>1.4E-3</v>
      </c>
      <c r="R171" s="156">
        <f>Q171*H171</f>
        <v>1.4E-2</v>
      </c>
      <c r="S171" s="156">
        <v>0</v>
      </c>
      <c r="T171" s="157">
        <f>S171*H171</f>
        <v>0</v>
      </c>
      <c r="AR171" s="22" t="s">
        <v>133</v>
      </c>
      <c r="AT171" s="22" t="s">
        <v>128</v>
      </c>
      <c r="AU171" s="22" t="s">
        <v>79</v>
      </c>
      <c r="AY171" s="22" t="s">
        <v>126</v>
      </c>
      <c r="BE171" s="158">
        <f>IF(N171="základní",J171,0)</f>
        <v>0</v>
      </c>
      <c r="BF171" s="158">
        <f>IF(N171="snížená",J171,0)</f>
        <v>0</v>
      </c>
      <c r="BG171" s="158">
        <f>IF(N171="zákl. přenesená",J171,0)</f>
        <v>0</v>
      </c>
      <c r="BH171" s="158">
        <f>IF(N171="sníž. přenesená",J171,0)</f>
        <v>0</v>
      </c>
      <c r="BI171" s="158">
        <f>IF(N171="nulová",J171,0)</f>
        <v>0</v>
      </c>
      <c r="BJ171" s="22" t="s">
        <v>72</v>
      </c>
      <c r="BK171" s="158">
        <f>ROUND(I171*H171,2)</f>
        <v>0</v>
      </c>
      <c r="BL171" s="22" t="s">
        <v>133</v>
      </c>
      <c r="BM171" s="22" t="s">
        <v>282</v>
      </c>
    </row>
    <row r="172" spans="2:65" s="1" customFormat="1" ht="31.5" customHeight="1">
      <c r="B172" s="147"/>
      <c r="C172" s="148" t="s">
        <v>283</v>
      </c>
      <c r="D172" s="148" t="s">
        <v>128</v>
      </c>
      <c r="E172" s="149" t="s">
        <v>975</v>
      </c>
      <c r="F172" s="150" t="s">
        <v>973</v>
      </c>
      <c r="G172" s="151" t="s">
        <v>223</v>
      </c>
      <c r="H172" s="152">
        <v>105</v>
      </c>
      <c r="I172" s="319"/>
      <c r="J172" s="153">
        <f>ROUND(I172*H172,2)</f>
        <v>0</v>
      </c>
      <c r="K172" s="150" t="s">
        <v>132</v>
      </c>
      <c r="L172" s="36"/>
      <c r="M172" s="154" t="s">
        <v>5</v>
      </c>
      <c r="N172" s="155" t="s">
        <v>38</v>
      </c>
      <c r="O172" s="156">
        <v>0.46</v>
      </c>
      <c r="P172" s="156">
        <f>O172*H172</f>
        <v>48.300000000000004</v>
      </c>
      <c r="Q172" s="156">
        <v>2.6360000000000001E-2</v>
      </c>
      <c r="R172" s="156">
        <f>Q172*H172</f>
        <v>2.7678000000000003</v>
      </c>
      <c r="S172" s="156">
        <v>0</v>
      </c>
      <c r="T172" s="157">
        <f>S172*H172</f>
        <v>0</v>
      </c>
      <c r="AR172" s="22" t="s">
        <v>133</v>
      </c>
      <c r="AT172" s="22" t="s">
        <v>128</v>
      </c>
      <c r="AU172" s="22" t="s">
        <v>79</v>
      </c>
      <c r="AY172" s="22" t="s">
        <v>126</v>
      </c>
      <c r="BE172" s="158">
        <f>IF(N172="základní",J172,0)</f>
        <v>0</v>
      </c>
      <c r="BF172" s="158">
        <f>IF(N172="snížená",J172,0)</f>
        <v>0</v>
      </c>
      <c r="BG172" s="158">
        <f>IF(N172="zákl. přenesená",J172,0)</f>
        <v>0</v>
      </c>
      <c r="BH172" s="158">
        <f>IF(N172="sníž. přenesená",J172,0)</f>
        <v>0</v>
      </c>
      <c r="BI172" s="158">
        <f>IF(N172="nulová",J172,0)</f>
        <v>0</v>
      </c>
      <c r="BJ172" s="22" t="s">
        <v>72</v>
      </c>
      <c r="BK172" s="158">
        <f>ROUND(I172*H172,2)</f>
        <v>0</v>
      </c>
      <c r="BL172" s="22" t="s">
        <v>133</v>
      </c>
      <c r="BM172" s="22" t="s">
        <v>284</v>
      </c>
    </row>
    <row r="173" spans="2:65" s="1" customFormat="1" ht="54">
      <c r="B173" s="36"/>
      <c r="D173" s="159" t="s">
        <v>135</v>
      </c>
      <c r="F173" s="160" t="s">
        <v>285</v>
      </c>
      <c r="L173" s="36"/>
      <c r="M173" s="161"/>
      <c r="N173" s="37"/>
      <c r="O173" s="37"/>
      <c r="P173" s="37"/>
      <c r="Q173" s="37"/>
      <c r="R173" s="37"/>
      <c r="S173" s="37"/>
      <c r="T173" s="65"/>
      <c r="AT173" s="22" t="s">
        <v>135</v>
      </c>
      <c r="AU173" s="22" t="s">
        <v>79</v>
      </c>
    </row>
    <row r="174" spans="2:65" s="1" customFormat="1" ht="22.5" customHeight="1">
      <c r="B174" s="147"/>
      <c r="C174" s="148" t="s">
        <v>286</v>
      </c>
      <c r="D174" s="148" t="s">
        <v>128</v>
      </c>
      <c r="E174" s="149" t="s">
        <v>287</v>
      </c>
      <c r="F174" s="150" t="s">
        <v>288</v>
      </c>
      <c r="G174" s="151" t="s">
        <v>223</v>
      </c>
      <c r="H174" s="152">
        <v>5</v>
      </c>
      <c r="I174" s="319"/>
      <c r="J174" s="153">
        <f>ROUND(I174*H174,2)</f>
        <v>0</v>
      </c>
      <c r="K174" s="150" t="s">
        <v>132</v>
      </c>
      <c r="L174" s="36"/>
      <c r="M174" s="154" t="s">
        <v>5</v>
      </c>
      <c r="N174" s="155" t="s">
        <v>38</v>
      </c>
      <c r="O174" s="156">
        <v>0.38</v>
      </c>
      <c r="P174" s="156">
        <f>O174*H174</f>
        <v>1.9</v>
      </c>
      <c r="Q174" s="156">
        <v>0</v>
      </c>
      <c r="R174" s="156">
        <f>Q174*H174</f>
        <v>0</v>
      </c>
      <c r="S174" s="156">
        <v>0</v>
      </c>
      <c r="T174" s="157">
        <f>S174*H174</f>
        <v>0</v>
      </c>
      <c r="AR174" s="22" t="s">
        <v>133</v>
      </c>
      <c r="AT174" s="22" t="s">
        <v>128</v>
      </c>
      <c r="AU174" s="22" t="s">
        <v>79</v>
      </c>
      <c r="AY174" s="22" t="s">
        <v>126</v>
      </c>
      <c r="BE174" s="158">
        <f>IF(N174="základní",J174,0)</f>
        <v>0</v>
      </c>
      <c r="BF174" s="158">
        <f>IF(N174="snížená",J174,0)</f>
        <v>0</v>
      </c>
      <c r="BG174" s="158">
        <f>IF(N174="zákl. přenesená",J174,0)</f>
        <v>0</v>
      </c>
      <c r="BH174" s="158">
        <f>IF(N174="sníž. přenesená",J174,0)</f>
        <v>0</v>
      </c>
      <c r="BI174" s="158">
        <f>IF(N174="nulová",J174,0)</f>
        <v>0</v>
      </c>
      <c r="BJ174" s="22" t="s">
        <v>72</v>
      </c>
      <c r="BK174" s="158">
        <f>ROUND(I174*H174,2)</f>
        <v>0</v>
      </c>
      <c r="BL174" s="22" t="s">
        <v>133</v>
      </c>
      <c r="BM174" s="22" t="s">
        <v>289</v>
      </c>
    </row>
    <row r="175" spans="2:65" s="1" customFormat="1" ht="40.5">
      <c r="B175" s="36"/>
      <c r="D175" s="162" t="s">
        <v>135</v>
      </c>
      <c r="F175" s="163" t="s">
        <v>290</v>
      </c>
      <c r="L175" s="36"/>
      <c r="M175" s="161"/>
      <c r="N175" s="37"/>
      <c r="O175" s="37"/>
      <c r="P175" s="37"/>
      <c r="Q175" s="37"/>
      <c r="R175" s="37"/>
      <c r="S175" s="37"/>
      <c r="T175" s="65"/>
      <c r="AT175" s="22" t="s">
        <v>135</v>
      </c>
      <c r="AU175" s="22" t="s">
        <v>79</v>
      </c>
    </row>
    <row r="176" spans="2:65" s="10" customFormat="1" ht="29.85" customHeight="1">
      <c r="B176" s="134"/>
      <c r="D176" s="144" t="s">
        <v>66</v>
      </c>
      <c r="E176" s="145" t="s">
        <v>164</v>
      </c>
      <c r="F176" s="145" t="s">
        <v>291</v>
      </c>
      <c r="J176" s="146">
        <f>BK176</f>
        <v>0</v>
      </c>
      <c r="L176" s="134"/>
      <c r="M176" s="138"/>
      <c r="N176" s="139"/>
      <c r="O176" s="139"/>
      <c r="P176" s="140">
        <f>SUM(P177:P192)</f>
        <v>22.991</v>
      </c>
      <c r="Q176" s="139"/>
      <c r="R176" s="140">
        <f>SUM(R177:R192)</f>
        <v>2.7194699999999998</v>
      </c>
      <c r="S176" s="139"/>
      <c r="T176" s="141">
        <f>SUM(T177:T192)</f>
        <v>0.2</v>
      </c>
      <c r="AR176" s="135" t="s">
        <v>72</v>
      </c>
      <c r="AT176" s="142" t="s">
        <v>66</v>
      </c>
      <c r="AU176" s="142" t="s">
        <v>72</v>
      </c>
      <c r="AY176" s="135" t="s">
        <v>126</v>
      </c>
      <c r="BK176" s="143">
        <f>SUM(BK177:BK192)</f>
        <v>0</v>
      </c>
    </row>
    <row r="177" spans="2:65" s="1" customFormat="1" ht="31.5" customHeight="1">
      <c r="B177" s="147"/>
      <c r="C177" s="148" t="s">
        <v>292</v>
      </c>
      <c r="D177" s="148" t="s">
        <v>128</v>
      </c>
      <c r="E177" s="149" t="s">
        <v>293</v>
      </c>
      <c r="F177" s="150" t="s">
        <v>294</v>
      </c>
      <c r="G177" s="151" t="s">
        <v>234</v>
      </c>
      <c r="H177" s="152">
        <v>16</v>
      </c>
      <c r="I177" s="319"/>
      <c r="J177" s="153">
        <f>ROUND(I177*H177,2)</f>
        <v>0</v>
      </c>
      <c r="K177" s="150" t="s">
        <v>132</v>
      </c>
      <c r="L177" s="36"/>
      <c r="M177" s="154" t="s">
        <v>5</v>
      </c>
      <c r="N177" s="155" t="s">
        <v>38</v>
      </c>
      <c r="O177" s="156">
        <v>0.20699999999999999</v>
      </c>
      <c r="P177" s="156">
        <f>O177*H177</f>
        <v>3.3119999999999998</v>
      </c>
      <c r="Q177" s="156">
        <v>1.7799999999999999E-3</v>
      </c>
      <c r="R177" s="156">
        <f>Q177*H177</f>
        <v>2.8479999999999998E-2</v>
      </c>
      <c r="S177" s="156">
        <v>0</v>
      </c>
      <c r="T177" s="157">
        <f>S177*H177</f>
        <v>0</v>
      </c>
      <c r="AR177" s="22" t="s">
        <v>133</v>
      </c>
      <c r="AT177" s="22" t="s">
        <v>128</v>
      </c>
      <c r="AU177" s="22" t="s">
        <v>79</v>
      </c>
      <c r="AY177" s="22" t="s">
        <v>126</v>
      </c>
      <c r="BE177" s="158">
        <f>IF(N177="základní",J177,0)</f>
        <v>0</v>
      </c>
      <c r="BF177" s="158">
        <f>IF(N177="snížená",J177,0)</f>
        <v>0</v>
      </c>
      <c r="BG177" s="158">
        <f>IF(N177="zákl. přenesená",J177,0)</f>
        <v>0</v>
      </c>
      <c r="BH177" s="158">
        <f>IF(N177="sníž. přenesená",J177,0)</f>
        <v>0</v>
      </c>
      <c r="BI177" s="158">
        <f>IF(N177="nulová",J177,0)</f>
        <v>0</v>
      </c>
      <c r="BJ177" s="22" t="s">
        <v>72</v>
      </c>
      <c r="BK177" s="158">
        <f>ROUND(I177*H177,2)</f>
        <v>0</v>
      </c>
      <c r="BL177" s="22" t="s">
        <v>133</v>
      </c>
      <c r="BM177" s="22" t="s">
        <v>295</v>
      </c>
    </row>
    <row r="178" spans="2:65" s="1" customFormat="1" ht="108">
      <c r="B178" s="36"/>
      <c r="D178" s="159" t="s">
        <v>135</v>
      </c>
      <c r="F178" s="160" t="s">
        <v>296</v>
      </c>
      <c r="L178" s="36"/>
      <c r="M178" s="161"/>
      <c r="N178" s="37"/>
      <c r="O178" s="37"/>
      <c r="P178" s="37"/>
      <c r="Q178" s="37"/>
      <c r="R178" s="37"/>
      <c r="S178" s="37"/>
      <c r="T178" s="65"/>
      <c r="AT178" s="22" t="s">
        <v>135</v>
      </c>
      <c r="AU178" s="22" t="s">
        <v>79</v>
      </c>
    </row>
    <row r="179" spans="2:65" s="1" customFormat="1" ht="31.5" customHeight="1">
      <c r="B179" s="147"/>
      <c r="C179" s="148" t="s">
        <v>297</v>
      </c>
      <c r="D179" s="148" t="s">
        <v>128</v>
      </c>
      <c r="E179" s="149" t="s">
        <v>298</v>
      </c>
      <c r="F179" s="150" t="s">
        <v>299</v>
      </c>
      <c r="G179" s="151" t="s">
        <v>300</v>
      </c>
      <c r="H179" s="152">
        <v>1</v>
      </c>
      <c r="I179" s="319"/>
      <c r="J179" s="153">
        <f>ROUND(I179*H179,2)</f>
        <v>0</v>
      </c>
      <c r="K179" s="150" t="s">
        <v>132</v>
      </c>
      <c r="L179" s="36"/>
      <c r="M179" s="154" t="s">
        <v>5</v>
      </c>
      <c r="N179" s="155" t="s">
        <v>38</v>
      </c>
      <c r="O179" s="156">
        <v>0.249</v>
      </c>
      <c r="P179" s="156">
        <f>O179*H179</f>
        <v>0.249</v>
      </c>
      <c r="Q179" s="156">
        <v>1.3950000000000001E-2</v>
      </c>
      <c r="R179" s="156">
        <f>Q179*H179</f>
        <v>1.3950000000000001E-2</v>
      </c>
      <c r="S179" s="156">
        <v>0</v>
      </c>
      <c r="T179" s="157">
        <f>S179*H179</f>
        <v>0</v>
      </c>
      <c r="AR179" s="22" t="s">
        <v>133</v>
      </c>
      <c r="AT179" s="22" t="s">
        <v>128</v>
      </c>
      <c r="AU179" s="22" t="s">
        <v>79</v>
      </c>
      <c r="AY179" s="22" t="s">
        <v>126</v>
      </c>
      <c r="BE179" s="158">
        <f>IF(N179="základní",J179,0)</f>
        <v>0</v>
      </c>
      <c r="BF179" s="158">
        <f>IF(N179="snížená",J179,0)</f>
        <v>0</v>
      </c>
      <c r="BG179" s="158">
        <f>IF(N179="zákl. přenesená",J179,0)</f>
        <v>0</v>
      </c>
      <c r="BH179" s="158">
        <f>IF(N179="sníž. přenesená",J179,0)</f>
        <v>0</v>
      </c>
      <c r="BI179" s="158">
        <f>IF(N179="nulová",J179,0)</f>
        <v>0</v>
      </c>
      <c r="BJ179" s="22" t="s">
        <v>72</v>
      </c>
      <c r="BK179" s="158">
        <f>ROUND(I179*H179,2)</f>
        <v>0</v>
      </c>
      <c r="BL179" s="22" t="s">
        <v>133</v>
      </c>
      <c r="BM179" s="22" t="s">
        <v>301</v>
      </c>
    </row>
    <row r="180" spans="2:65" s="1" customFormat="1" ht="67.5">
      <c r="B180" s="36"/>
      <c r="D180" s="159" t="s">
        <v>135</v>
      </c>
      <c r="F180" s="160" t="s">
        <v>302</v>
      </c>
      <c r="L180" s="36"/>
      <c r="M180" s="161"/>
      <c r="N180" s="37"/>
      <c r="O180" s="37"/>
      <c r="P180" s="37"/>
      <c r="Q180" s="37"/>
      <c r="R180" s="37"/>
      <c r="S180" s="37"/>
      <c r="T180" s="65"/>
      <c r="AT180" s="22" t="s">
        <v>135</v>
      </c>
      <c r="AU180" s="22" t="s">
        <v>79</v>
      </c>
    </row>
    <row r="181" spans="2:65" s="1" customFormat="1" ht="31.5" customHeight="1">
      <c r="B181" s="147"/>
      <c r="C181" s="148" t="s">
        <v>303</v>
      </c>
      <c r="D181" s="148" t="s">
        <v>128</v>
      </c>
      <c r="E181" s="149" t="s">
        <v>304</v>
      </c>
      <c r="F181" s="150" t="s">
        <v>305</v>
      </c>
      <c r="G181" s="151" t="s">
        <v>300</v>
      </c>
      <c r="H181" s="152">
        <v>1</v>
      </c>
      <c r="I181" s="319"/>
      <c r="J181" s="153">
        <f>ROUND(I181*H181,2)</f>
        <v>0</v>
      </c>
      <c r="K181" s="150" t="s">
        <v>132</v>
      </c>
      <c r="L181" s="36"/>
      <c r="M181" s="154" t="s">
        <v>5</v>
      </c>
      <c r="N181" s="155" t="s">
        <v>38</v>
      </c>
      <c r="O181" s="156">
        <v>0.23200000000000001</v>
      </c>
      <c r="P181" s="156">
        <f>O181*H181</f>
        <v>0.23200000000000001</v>
      </c>
      <c r="Q181" s="156">
        <v>2.6460000000000001E-2</v>
      </c>
      <c r="R181" s="156">
        <f>Q181*H181</f>
        <v>2.6460000000000001E-2</v>
      </c>
      <c r="S181" s="156">
        <v>0</v>
      </c>
      <c r="T181" s="157">
        <f>S181*H181</f>
        <v>0</v>
      </c>
      <c r="AR181" s="22" t="s">
        <v>133</v>
      </c>
      <c r="AT181" s="22" t="s">
        <v>128</v>
      </c>
      <c r="AU181" s="22" t="s">
        <v>79</v>
      </c>
      <c r="AY181" s="22" t="s">
        <v>126</v>
      </c>
      <c r="BE181" s="158">
        <f>IF(N181="základní",J181,0)</f>
        <v>0</v>
      </c>
      <c r="BF181" s="158">
        <f>IF(N181="snížená",J181,0)</f>
        <v>0</v>
      </c>
      <c r="BG181" s="158">
        <f>IF(N181="zákl. přenesená",J181,0)</f>
        <v>0</v>
      </c>
      <c r="BH181" s="158">
        <f>IF(N181="sníž. přenesená",J181,0)</f>
        <v>0</v>
      </c>
      <c r="BI181" s="158">
        <f>IF(N181="nulová",J181,0)</f>
        <v>0</v>
      </c>
      <c r="BJ181" s="22" t="s">
        <v>72</v>
      </c>
      <c r="BK181" s="158">
        <f>ROUND(I181*H181,2)</f>
        <v>0</v>
      </c>
      <c r="BL181" s="22" t="s">
        <v>133</v>
      </c>
      <c r="BM181" s="22" t="s">
        <v>306</v>
      </c>
    </row>
    <row r="182" spans="2:65" s="1" customFormat="1" ht="67.5">
      <c r="B182" s="36"/>
      <c r="D182" s="159" t="s">
        <v>135</v>
      </c>
      <c r="F182" s="160" t="s">
        <v>302</v>
      </c>
      <c r="L182" s="36"/>
      <c r="M182" s="161"/>
      <c r="N182" s="37"/>
      <c r="O182" s="37"/>
      <c r="P182" s="37"/>
      <c r="Q182" s="37"/>
      <c r="R182" s="37"/>
      <c r="S182" s="37"/>
      <c r="T182" s="65"/>
      <c r="AT182" s="22" t="s">
        <v>135</v>
      </c>
      <c r="AU182" s="22" t="s">
        <v>79</v>
      </c>
    </row>
    <row r="183" spans="2:65" s="1" customFormat="1" ht="22.5" customHeight="1">
      <c r="B183" s="147"/>
      <c r="C183" s="148" t="s">
        <v>307</v>
      </c>
      <c r="D183" s="148" t="s">
        <v>128</v>
      </c>
      <c r="E183" s="149" t="s">
        <v>308</v>
      </c>
      <c r="F183" s="150" t="s">
        <v>309</v>
      </c>
      <c r="G183" s="151" t="s">
        <v>300</v>
      </c>
      <c r="H183" s="152">
        <v>1</v>
      </c>
      <c r="I183" s="319"/>
      <c r="J183" s="153">
        <f>ROUND(I183*H183,2)</f>
        <v>0</v>
      </c>
      <c r="K183" s="150" t="s">
        <v>132</v>
      </c>
      <c r="L183" s="36"/>
      <c r="M183" s="154" t="s">
        <v>5</v>
      </c>
      <c r="N183" s="155" t="s">
        <v>38</v>
      </c>
      <c r="O183" s="156">
        <v>0.33200000000000002</v>
      </c>
      <c r="P183" s="156">
        <f>O183*H183</f>
        <v>0.33200000000000002</v>
      </c>
      <c r="Q183" s="156">
        <v>1.7680000000000001E-2</v>
      </c>
      <c r="R183" s="156">
        <f>Q183*H183</f>
        <v>1.7680000000000001E-2</v>
      </c>
      <c r="S183" s="156">
        <v>0</v>
      </c>
      <c r="T183" s="157">
        <f>S183*H183</f>
        <v>0</v>
      </c>
      <c r="AR183" s="22" t="s">
        <v>133</v>
      </c>
      <c r="AT183" s="22" t="s">
        <v>128</v>
      </c>
      <c r="AU183" s="22" t="s">
        <v>79</v>
      </c>
      <c r="AY183" s="22" t="s">
        <v>126</v>
      </c>
      <c r="BE183" s="158">
        <f>IF(N183="základní",J183,0)</f>
        <v>0</v>
      </c>
      <c r="BF183" s="158">
        <f>IF(N183="snížená",J183,0)</f>
        <v>0</v>
      </c>
      <c r="BG183" s="158">
        <f>IF(N183="zákl. přenesená",J183,0)</f>
        <v>0</v>
      </c>
      <c r="BH183" s="158">
        <f>IF(N183="sníž. přenesená",J183,0)</f>
        <v>0</v>
      </c>
      <c r="BI183" s="158">
        <f>IF(N183="nulová",J183,0)</f>
        <v>0</v>
      </c>
      <c r="BJ183" s="22" t="s">
        <v>72</v>
      </c>
      <c r="BK183" s="158">
        <f>ROUND(I183*H183,2)</f>
        <v>0</v>
      </c>
      <c r="BL183" s="22" t="s">
        <v>133</v>
      </c>
      <c r="BM183" s="22" t="s">
        <v>310</v>
      </c>
    </row>
    <row r="184" spans="2:65" s="1" customFormat="1" ht="67.5">
      <c r="B184" s="36"/>
      <c r="D184" s="159" t="s">
        <v>135</v>
      </c>
      <c r="F184" s="160" t="s">
        <v>302</v>
      </c>
      <c r="L184" s="36"/>
      <c r="M184" s="161"/>
      <c r="N184" s="37"/>
      <c r="O184" s="37"/>
      <c r="P184" s="37"/>
      <c r="Q184" s="37"/>
      <c r="R184" s="37"/>
      <c r="S184" s="37"/>
      <c r="T184" s="65"/>
      <c r="AT184" s="22" t="s">
        <v>135</v>
      </c>
      <c r="AU184" s="22" t="s">
        <v>79</v>
      </c>
    </row>
    <row r="185" spans="2:65" s="1" customFormat="1" ht="31.5" customHeight="1">
      <c r="B185" s="147"/>
      <c r="C185" s="148" t="s">
        <v>311</v>
      </c>
      <c r="D185" s="148" t="s">
        <v>128</v>
      </c>
      <c r="E185" s="149" t="s">
        <v>312</v>
      </c>
      <c r="F185" s="150" t="s">
        <v>313</v>
      </c>
      <c r="G185" s="151" t="s">
        <v>300</v>
      </c>
      <c r="H185" s="152">
        <v>1</v>
      </c>
      <c r="I185" s="319"/>
      <c r="J185" s="153">
        <f>ROUND(I185*H185,2)</f>
        <v>0</v>
      </c>
      <c r="K185" s="150" t="s">
        <v>132</v>
      </c>
      <c r="L185" s="36"/>
      <c r="M185" s="154" t="s">
        <v>5</v>
      </c>
      <c r="N185" s="155" t="s">
        <v>38</v>
      </c>
      <c r="O185" s="156">
        <v>0.22</v>
      </c>
      <c r="P185" s="156">
        <f>O185*H185</f>
        <v>0.22</v>
      </c>
      <c r="Q185" s="156">
        <v>0</v>
      </c>
      <c r="R185" s="156">
        <f>Q185*H185</f>
        <v>0</v>
      </c>
      <c r="S185" s="156">
        <v>0</v>
      </c>
      <c r="T185" s="157">
        <f>S185*H185</f>
        <v>0</v>
      </c>
      <c r="AR185" s="22" t="s">
        <v>133</v>
      </c>
      <c r="AT185" s="22" t="s">
        <v>128</v>
      </c>
      <c r="AU185" s="22" t="s">
        <v>79</v>
      </c>
      <c r="AY185" s="22" t="s">
        <v>126</v>
      </c>
      <c r="BE185" s="158">
        <f>IF(N185="základní",J185,0)</f>
        <v>0</v>
      </c>
      <c r="BF185" s="158">
        <f>IF(N185="snížená",J185,0)</f>
        <v>0</v>
      </c>
      <c r="BG185" s="158">
        <f>IF(N185="zákl. přenesená",J185,0)</f>
        <v>0</v>
      </c>
      <c r="BH185" s="158">
        <f>IF(N185="sníž. přenesená",J185,0)</f>
        <v>0</v>
      </c>
      <c r="BI185" s="158">
        <f>IF(N185="nulová",J185,0)</f>
        <v>0</v>
      </c>
      <c r="BJ185" s="22" t="s">
        <v>72</v>
      </c>
      <c r="BK185" s="158">
        <f>ROUND(I185*H185,2)</f>
        <v>0</v>
      </c>
      <c r="BL185" s="22" t="s">
        <v>133</v>
      </c>
      <c r="BM185" s="22" t="s">
        <v>314</v>
      </c>
    </row>
    <row r="186" spans="2:65" s="1" customFormat="1" ht="67.5">
      <c r="B186" s="36"/>
      <c r="D186" s="159" t="s">
        <v>135</v>
      </c>
      <c r="F186" s="160" t="s">
        <v>302</v>
      </c>
      <c r="L186" s="36"/>
      <c r="M186" s="161"/>
      <c r="N186" s="37"/>
      <c r="O186" s="37"/>
      <c r="P186" s="37"/>
      <c r="Q186" s="37"/>
      <c r="R186" s="37"/>
      <c r="S186" s="37"/>
      <c r="T186" s="65"/>
      <c r="AT186" s="22" t="s">
        <v>135</v>
      </c>
      <c r="AU186" s="22" t="s">
        <v>79</v>
      </c>
    </row>
    <row r="187" spans="2:65" s="1" customFormat="1" ht="22.5" customHeight="1">
      <c r="B187" s="147"/>
      <c r="C187" s="148" t="s">
        <v>315</v>
      </c>
      <c r="D187" s="148" t="s">
        <v>128</v>
      </c>
      <c r="E187" s="149" t="s">
        <v>316</v>
      </c>
      <c r="F187" s="150" t="s">
        <v>317</v>
      </c>
      <c r="G187" s="151" t="s">
        <v>300</v>
      </c>
      <c r="H187" s="152">
        <v>1</v>
      </c>
      <c r="I187" s="319"/>
      <c r="J187" s="153">
        <f>ROUND(I187*H187,2)</f>
        <v>0</v>
      </c>
      <c r="K187" s="150" t="s">
        <v>132</v>
      </c>
      <c r="L187" s="36"/>
      <c r="M187" s="154" t="s">
        <v>5</v>
      </c>
      <c r="N187" s="155" t="s">
        <v>38</v>
      </c>
      <c r="O187" s="156">
        <v>1.694</v>
      </c>
      <c r="P187" s="156">
        <f>O187*H187</f>
        <v>1.694</v>
      </c>
      <c r="Q187" s="156">
        <v>7.0200000000000002E-3</v>
      </c>
      <c r="R187" s="156">
        <f>Q187*H187</f>
        <v>7.0200000000000002E-3</v>
      </c>
      <c r="S187" s="156">
        <v>0</v>
      </c>
      <c r="T187" s="157">
        <f>S187*H187</f>
        <v>0</v>
      </c>
      <c r="AR187" s="22" t="s">
        <v>133</v>
      </c>
      <c r="AT187" s="22" t="s">
        <v>128</v>
      </c>
      <c r="AU187" s="22" t="s">
        <v>79</v>
      </c>
      <c r="AY187" s="22" t="s">
        <v>126</v>
      </c>
      <c r="BE187" s="158">
        <f>IF(N187="základní",J187,0)</f>
        <v>0</v>
      </c>
      <c r="BF187" s="158">
        <f>IF(N187="snížená",J187,0)</f>
        <v>0</v>
      </c>
      <c r="BG187" s="158">
        <f>IF(N187="zákl. přenesená",J187,0)</f>
        <v>0</v>
      </c>
      <c r="BH187" s="158">
        <f>IF(N187="sníž. přenesená",J187,0)</f>
        <v>0</v>
      </c>
      <c r="BI187" s="158">
        <f>IF(N187="nulová",J187,0)</f>
        <v>0</v>
      </c>
      <c r="BJ187" s="22" t="s">
        <v>72</v>
      </c>
      <c r="BK187" s="158">
        <f>ROUND(I187*H187,2)</f>
        <v>0</v>
      </c>
      <c r="BL187" s="22" t="s">
        <v>133</v>
      </c>
      <c r="BM187" s="22" t="s">
        <v>318</v>
      </c>
    </row>
    <row r="188" spans="2:65" s="1" customFormat="1" ht="40.5">
      <c r="B188" s="36"/>
      <c r="D188" s="159" t="s">
        <v>135</v>
      </c>
      <c r="F188" s="160" t="s">
        <v>319</v>
      </c>
      <c r="L188" s="36"/>
      <c r="M188" s="161"/>
      <c r="N188" s="37"/>
      <c r="O188" s="37"/>
      <c r="P188" s="37"/>
      <c r="Q188" s="37"/>
      <c r="R188" s="37"/>
      <c r="S188" s="37"/>
      <c r="T188" s="65"/>
      <c r="AT188" s="22" t="s">
        <v>135</v>
      </c>
      <c r="AU188" s="22" t="s">
        <v>79</v>
      </c>
    </row>
    <row r="189" spans="2:65" s="1" customFormat="1" ht="31.5" customHeight="1">
      <c r="B189" s="147"/>
      <c r="C189" s="181" t="s">
        <v>320</v>
      </c>
      <c r="D189" s="181" t="s">
        <v>208</v>
      </c>
      <c r="E189" s="182" t="s">
        <v>321</v>
      </c>
      <c r="F189" s="183" t="s">
        <v>322</v>
      </c>
      <c r="G189" s="184" t="s">
        <v>300</v>
      </c>
      <c r="H189" s="185">
        <v>1</v>
      </c>
      <c r="I189" s="320"/>
      <c r="J189" s="186">
        <f>ROUND(I189*H189,2)</f>
        <v>0</v>
      </c>
      <c r="K189" s="183" t="s">
        <v>132</v>
      </c>
      <c r="L189" s="187"/>
      <c r="M189" s="188" t="s">
        <v>5</v>
      </c>
      <c r="N189" s="189" t="s">
        <v>38</v>
      </c>
      <c r="O189" s="156">
        <v>0</v>
      </c>
      <c r="P189" s="156">
        <f>O189*H189</f>
        <v>0</v>
      </c>
      <c r="Q189" s="156">
        <v>1.0999999999999999E-2</v>
      </c>
      <c r="R189" s="156">
        <f>Q189*H189</f>
        <v>1.0999999999999999E-2</v>
      </c>
      <c r="S189" s="156">
        <v>0</v>
      </c>
      <c r="T189" s="157">
        <f>S189*H189</f>
        <v>0</v>
      </c>
      <c r="AR189" s="22" t="s">
        <v>164</v>
      </c>
      <c r="AT189" s="22" t="s">
        <v>208</v>
      </c>
      <c r="AU189" s="22" t="s">
        <v>79</v>
      </c>
      <c r="AY189" s="22" t="s">
        <v>126</v>
      </c>
      <c r="BE189" s="158">
        <f>IF(N189="základní",J189,0)</f>
        <v>0</v>
      </c>
      <c r="BF189" s="158">
        <f>IF(N189="snížená",J189,0)</f>
        <v>0</v>
      </c>
      <c r="BG189" s="158">
        <f>IF(N189="zákl. přenesená",J189,0)</f>
        <v>0</v>
      </c>
      <c r="BH189" s="158">
        <f>IF(N189="sníž. přenesená",J189,0)</f>
        <v>0</v>
      </c>
      <c r="BI189" s="158">
        <f>IF(N189="nulová",J189,0)</f>
        <v>0</v>
      </c>
      <c r="BJ189" s="22" t="s">
        <v>72</v>
      </c>
      <c r="BK189" s="158">
        <f>ROUND(I189*H189,2)</f>
        <v>0</v>
      </c>
      <c r="BL189" s="22" t="s">
        <v>133</v>
      </c>
      <c r="BM189" s="22" t="s">
        <v>323</v>
      </c>
    </row>
    <row r="190" spans="2:65" s="1" customFormat="1" ht="22.5" customHeight="1">
      <c r="B190" s="147"/>
      <c r="C190" s="148" t="s">
        <v>324</v>
      </c>
      <c r="D190" s="148" t="s">
        <v>128</v>
      </c>
      <c r="E190" s="149" t="s">
        <v>325</v>
      </c>
      <c r="F190" s="150" t="s">
        <v>326</v>
      </c>
      <c r="G190" s="151" t="s">
        <v>300</v>
      </c>
      <c r="H190" s="152">
        <v>1</v>
      </c>
      <c r="I190" s="319"/>
      <c r="J190" s="153">
        <f>ROUND(I190*H190,2)</f>
        <v>0</v>
      </c>
      <c r="K190" s="150" t="s">
        <v>132</v>
      </c>
      <c r="L190" s="36"/>
      <c r="M190" s="154" t="s">
        <v>5</v>
      </c>
      <c r="N190" s="155" t="s">
        <v>38</v>
      </c>
      <c r="O190" s="156">
        <v>0.95399999999999996</v>
      </c>
      <c r="P190" s="156">
        <f>O190*H190</f>
        <v>0.95399999999999996</v>
      </c>
      <c r="Q190" s="156">
        <v>0</v>
      </c>
      <c r="R190" s="156">
        <f>Q190*H190</f>
        <v>0</v>
      </c>
      <c r="S190" s="156">
        <v>0.2</v>
      </c>
      <c r="T190" s="157">
        <f>S190*H190</f>
        <v>0.2</v>
      </c>
      <c r="AR190" s="22" t="s">
        <v>133</v>
      </c>
      <c r="AT190" s="22" t="s">
        <v>128</v>
      </c>
      <c r="AU190" s="22" t="s">
        <v>79</v>
      </c>
      <c r="AY190" s="22" t="s">
        <v>126</v>
      </c>
      <c r="BE190" s="158">
        <f>IF(N190="základní",J190,0)</f>
        <v>0</v>
      </c>
      <c r="BF190" s="158">
        <f>IF(N190="snížená",J190,0)</f>
        <v>0</v>
      </c>
      <c r="BG190" s="158">
        <f>IF(N190="zákl. přenesená",J190,0)</f>
        <v>0</v>
      </c>
      <c r="BH190" s="158">
        <f>IF(N190="sníž. přenesená",J190,0)</f>
        <v>0</v>
      </c>
      <c r="BI190" s="158">
        <f>IF(N190="nulová",J190,0)</f>
        <v>0</v>
      </c>
      <c r="BJ190" s="22" t="s">
        <v>72</v>
      </c>
      <c r="BK190" s="158">
        <f>ROUND(I190*H190,2)</f>
        <v>0</v>
      </c>
      <c r="BL190" s="22" t="s">
        <v>133</v>
      </c>
      <c r="BM190" s="22" t="s">
        <v>327</v>
      </c>
    </row>
    <row r="191" spans="2:65" s="1" customFormat="1" ht="31.5" customHeight="1">
      <c r="B191" s="147"/>
      <c r="C191" s="148" t="s">
        <v>328</v>
      </c>
      <c r="D191" s="148" t="s">
        <v>128</v>
      </c>
      <c r="E191" s="149" t="s">
        <v>329</v>
      </c>
      <c r="F191" s="150" t="s">
        <v>330</v>
      </c>
      <c r="G191" s="151" t="s">
        <v>300</v>
      </c>
      <c r="H191" s="152">
        <v>1</v>
      </c>
      <c r="I191" s="319"/>
      <c r="J191" s="153">
        <f>ROUND(I191*H191,2)</f>
        <v>0</v>
      </c>
      <c r="K191" s="150" t="s">
        <v>5</v>
      </c>
      <c r="L191" s="36"/>
      <c r="M191" s="154" t="s">
        <v>5</v>
      </c>
      <c r="N191" s="155" t="s">
        <v>38</v>
      </c>
      <c r="O191" s="156">
        <v>15.997999999999999</v>
      </c>
      <c r="P191" s="156">
        <f>O191*H191</f>
        <v>15.997999999999999</v>
      </c>
      <c r="Q191" s="156">
        <v>2.6148799999999999</v>
      </c>
      <c r="R191" s="156">
        <f>Q191*H191</f>
        <v>2.6148799999999999</v>
      </c>
      <c r="S191" s="156">
        <v>0</v>
      </c>
      <c r="T191" s="157">
        <f>S191*H191</f>
        <v>0</v>
      </c>
      <c r="AR191" s="22" t="s">
        <v>133</v>
      </c>
      <c r="AT191" s="22" t="s">
        <v>128</v>
      </c>
      <c r="AU191" s="22" t="s">
        <v>79</v>
      </c>
      <c r="AY191" s="22" t="s">
        <v>126</v>
      </c>
      <c r="BE191" s="158">
        <f>IF(N191="základní",J191,0)</f>
        <v>0</v>
      </c>
      <c r="BF191" s="158">
        <f>IF(N191="snížená",J191,0)</f>
        <v>0</v>
      </c>
      <c r="BG191" s="158">
        <f>IF(N191="zákl. přenesená",J191,0)</f>
        <v>0</v>
      </c>
      <c r="BH191" s="158">
        <f>IF(N191="sníž. přenesená",J191,0)</f>
        <v>0</v>
      </c>
      <c r="BI191" s="158">
        <f>IF(N191="nulová",J191,0)</f>
        <v>0</v>
      </c>
      <c r="BJ191" s="22" t="s">
        <v>72</v>
      </c>
      <c r="BK191" s="158">
        <f>ROUND(I191*H191,2)</f>
        <v>0</v>
      </c>
      <c r="BL191" s="22" t="s">
        <v>133</v>
      </c>
      <c r="BM191" s="22" t="s">
        <v>331</v>
      </c>
    </row>
    <row r="192" spans="2:65" s="1" customFormat="1" ht="108">
      <c r="B192" s="36"/>
      <c r="D192" s="162" t="s">
        <v>135</v>
      </c>
      <c r="F192" s="163" t="s">
        <v>332</v>
      </c>
      <c r="L192" s="36"/>
      <c r="M192" s="161"/>
      <c r="N192" s="37"/>
      <c r="O192" s="37"/>
      <c r="P192" s="37"/>
      <c r="Q192" s="37"/>
      <c r="R192" s="37"/>
      <c r="S192" s="37"/>
      <c r="T192" s="65"/>
      <c r="AT192" s="22" t="s">
        <v>135</v>
      </c>
      <c r="AU192" s="22" t="s">
        <v>79</v>
      </c>
    </row>
    <row r="193" spans="2:65" s="10" customFormat="1" ht="29.85" customHeight="1">
      <c r="B193" s="134"/>
      <c r="D193" s="144" t="s">
        <v>66</v>
      </c>
      <c r="E193" s="145" t="s">
        <v>169</v>
      </c>
      <c r="F193" s="145" t="s">
        <v>333</v>
      </c>
      <c r="J193" s="146">
        <f>BK193</f>
        <v>0</v>
      </c>
      <c r="L193" s="134"/>
      <c r="M193" s="138"/>
      <c r="N193" s="139"/>
      <c r="O193" s="139"/>
      <c r="P193" s="140">
        <f>SUM(P194:P264)</f>
        <v>319.67683999999997</v>
      </c>
      <c r="Q193" s="139"/>
      <c r="R193" s="140">
        <f>SUM(R194:R264)</f>
        <v>2.1195966000000004</v>
      </c>
      <c r="S193" s="139"/>
      <c r="T193" s="141">
        <f>SUM(T194:T264)</f>
        <v>15.79928</v>
      </c>
      <c r="AR193" s="135" t="s">
        <v>72</v>
      </c>
      <c r="AT193" s="142" t="s">
        <v>66</v>
      </c>
      <c r="AU193" s="142" t="s">
        <v>72</v>
      </c>
      <c r="AY193" s="135" t="s">
        <v>126</v>
      </c>
      <c r="BK193" s="143">
        <f>SUM(BK194:BK264)</f>
        <v>0</v>
      </c>
    </row>
    <row r="194" spans="2:65" s="1" customFormat="1" ht="31.5" customHeight="1">
      <c r="B194" s="147"/>
      <c r="C194" s="148" t="s">
        <v>334</v>
      </c>
      <c r="D194" s="148" t="s">
        <v>128</v>
      </c>
      <c r="E194" s="149" t="s">
        <v>335</v>
      </c>
      <c r="F194" s="150" t="s">
        <v>336</v>
      </c>
      <c r="G194" s="151" t="s">
        <v>223</v>
      </c>
      <c r="H194" s="152">
        <v>360</v>
      </c>
      <c r="I194" s="319"/>
      <c r="J194" s="153">
        <f>ROUND(I194*H194,2)</f>
        <v>0</v>
      </c>
      <c r="K194" s="150" t="s">
        <v>132</v>
      </c>
      <c r="L194" s="36"/>
      <c r="M194" s="154" t="s">
        <v>5</v>
      </c>
      <c r="N194" s="155" t="s">
        <v>38</v>
      </c>
      <c r="O194" s="156">
        <v>0.154</v>
      </c>
      <c r="P194" s="156">
        <f>O194*H194</f>
        <v>55.44</v>
      </c>
      <c r="Q194" s="156">
        <v>0</v>
      </c>
      <c r="R194" s="156">
        <f>Q194*H194</f>
        <v>0</v>
      </c>
      <c r="S194" s="156">
        <v>0</v>
      </c>
      <c r="T194" s="157">
        <f>S194*H194</f>
        <v>0</v>
      </c>
      <c r="AR194" s="22" t="s">
        <v>133</v>
      </c>
      <c r="AT194" s="22" t="s">
        <v>128</v>
      </c>
      <c r="AU194" s="22" t="s">
        <v>79</v>
      </c>
      <c r="AY194" s="22" t="s">
        <v>126</v>
      </c>
      <c r="BE194" s="158">
        <f>IF(N194="základní",J194,0)</f>
        <v>0</v>
      </c>
      <c r="BF194" s="158">
        <f>IF(N194="snížená",J194,0)</f>
        <v>0</v>
      </c>
      <c r="BG194" s="158">
        <f>IF(N194="zákl. přenesená",J194,0)</f>
        <v>0</v>
      </c>
      <c r="BH194" s="158">
        <f>IF(N194="sníž. přenesená",J194,0)</f>
        <v>0</v>
      </c>
      <c r="BI194" s="158">
        <f>IF(N194="nulová",J194,0)</f>
        <v>0</v>
      </c>
      <c r="BJ194" s="22" t="s">
        <v>72</v>
      </c>
      <c r="BK194" s="158">
        <f>ROUND(I194*H194,2)</f>
        <v>0</v>
      </c>
      <c r="BL194" s="22" t="s">
        <v>133</v>
      </c>
      <c r="BM194" s="22" t="s">
        <v>337</v>
      </c>
    </row>
    <row r="195" spans="2:65" s="1" customFormat="1" ht="67.5">
      <c r="B195" s="36"/>
      <c r="D195" s="162" t="s">
        <v>135</v>
      </c>
      <c r="F195" s="163" t="s">
        <v>338</v>
      </c>
      <c r="L195" s="36"/>
      <c r="M195" s="161"/>
      <c r="N195" s="37"/>
      <c r="O195" s="37"/>
      <c r="P195" s="37"/>
      <c r="Q195" s="37"/>
      <c r="R195" s="37"/>
      <c r="S195" s="37"/>
      <c r="T195" s="65"/>
      <c r="AT195" s="22" t="s">
        <v>135</v>
      </c>
      <c r="AU195" s="22" t="s">
        <v>79</v>
      </c>
    </row>
    <row r="196" spans="2:65" s="11" customFormat="1">
      <c r="B196" s="164"/>
      <c r="D196" s="162" t="s">
        <v>178</v>
      </c>
      <c r="E196" s="165" t="s">
        <v>5</v>
      </c>
      <c r="F196" s="166" t="s">
        <v>339</v>
      </c>
      <c r="H196" s="167">
        <v>200</v>
      </c>
      <c r="L196" s="164"/>
      <c r="M196" s="168"/>
      <c r="N196" s="169"/>
      <c r="O196" s="169"/>
      <c r="P196" s="169"/>
      <c r="Q196" s="169"/>
      <c r="R196" s="169"/>
      <c r="S196" s="169"/>
      <c r="T196" s="170"/>
      <c r="AT196" s="165" t="s">
        <v>178</v>
      </c>
      <c r="AU196" s="165" t="s">
        <v>79</v>
      </c>
      <c r="AV196" s="11" t="s">
        <v>79</v>
      </c>
      <c r="AW196" s="11" t="s">
        <v>31</v>
      </c>
      <c r="AX196" s="11" t="s">
        <v>67</v>
      </c>
      <c r="AY196" s="165" t="s">
        <v>126</v>
      </c>
    </row>
    <row r="197" spans="2:65" s="11" customFormat="1">
      <c r="B197" s="164"/>
      <c r="D197" s="162" t="s">
        <v>178</v>
      </c>
      <c r="E197" s="165" t="s">
        <v>5</v>
      </c>
      <c r="F197" s="166" t="s">
        <v>340</v>
      </c>
      <c r="H197" s="167">
        <v>160</v>
      </c>
      <c r="L197" s="164"/>
      <c r="M197" s="168"/>
      <c r="N197" s="169"/>
      <c r="O197" s="169"/>
      <c r="P197" s="169"/>
      <c r="Q197" s="169"/>
      <c r="R197" s="169"/>
      <c r="S197" s="169"/>
      <c r="T197" s="170"/>
      <c r="AT197" s="165" t="s">
        <v>178</v>
      </c>
      <c r="AU197" s="165" t="s">
        <v>79</v>
      </c>
      <c r="AV197" s="11" t="s">
        <v>79</v>
      </c>
      <c r="AW197" s="11" t="s">
        <v>31</v>
      </c>
      <c r="AX197" s="11" t="s">
        <v>67</v>
      </c>
      <c r="AY197" s="165" t="s">
        <v>126</v>
      </c>
    </row>
    <row r="198" spans="2:65" s="12" customFormat="1">
      <c r="B198" s="171"/>
      <c r="D198" s="159" t="s">
        <v>178</v>
      </c>
      <c r="E198" s="172" t="s">
        <v>5</v>
      </c>
      <c r="F198" s="173" t="s">
        <v>180</v>
      </c>
      <c r="H198" s="174">
        <v>360</v>
      </c>
      <c r="L198" s="171"/>
      <c r="M198" s="175"/>
      <c r="N198" s="176"/>
      <c r="O198" s="176"/>
      <c r="P198" s="176"/>
      <c r="Q198" s="176"/>
      <c r="R198" s="176"/>
      <c r="S198" s="176"/>
      <c r="T198" s="177"/>
      <c r="AT198" s="178" t="s">
        <v>178</v>
      </c>
      <c r="AU198" s="178" t="s">
        <v>79</v>
      </c>
      <c r="AV198" s="12" t="s">
        <v>133</v>
      </c>
      <c r="AW198" s="12" t="s">
        <v>31</v>
      </c>
      <c r="AX198" s="12" t="s">
        <v>72</v>
      </c>
      <c r="AY198" s="178" t="s">
        <v>126</v>
      </c>
    </row>
    <row r="199" spans="2:65" s="1" customFormat="1" ht="44.25" customHeight="1">
      <c r="B199" s="147"/>
      <c r="C199" s="148" t="s">
        <v>341</v>
      </c>
      <c r="D199" s="148" t="s">
        <v>128</v>
      </c>
      <c r="E199" s="149" t="s">
        <v>342</v>
      </c>
      <c r="F199" s="150" t="s">
        <v>343</v>
      </c>
      <c r="G199" s="151" t="s">
        <v>223</v>
      </c>
      <c r="H199" s="152">
        <v>16200</v>
      </c>
      <c r="I199" s="319"/>
      <c r="J199" s="153">
        <f>ROUND(I199*H199,2)</f>
        <v>0</v>
      </c>
      <c r="K199" s="150" t="s">
        <v>132</v>
      </c>
      <c r="L199" s="36"/>
      <c r="M199" s="154" t="s">
        <v>5</v>
      </c>
      <c r="N199" s="155" t="s">
        <v>38</v>
      </c>
      <c r="O199" s="156">
        <v>0</v>
      </c>
      <c r="P199" s="156">
        <f>O199*H199</f>
        <v>0</v>
      </c>
      <c r="Q199" s="156">
        <v>0</v>
      </c>
      <c r="R199" s="156">
        <f>Q199*H199</f>
        <v>0</v>
      </c>
      <c r="S199" s="156">
        <v>0</v>
      </c>
      <c r="T199" s="157">
        <f>S199*H199</f>
        <v>0</v>
      </c>
      <c r="AR199" s="22" t="s">
        <v>133</v>
      </c>
      <c r="AT199" s="22" t="s">
        <v>128</v>
      </c>
      <c r="AU199" s="22" t="s">
        <v>79</v>
      </c>
      <c r="AY199" s="22" t="s">
        <v>126</v>
      </c>
      <c r="BE199" s="158">
        <f>IF(N199="základní",J199,0)</f>
        <v>0</v>
      </c>
      <c r="BF199" s="158">
        <f>IF(N199="snížená",J199,0)</f>
        <v>0</v>
      </c>
      <c r="BG199" s="158">
        <f>IF(N199="zákl. přenesená",J199,0)</f>
        <v>0</v>
      </c>
      <c r="BH199" s="158">
        <f>IF(N199="sníž. přenesená",J199,0)</f>
        <v>0</v>
      </c>
      <c r="BI199" s="158">
        <f>IF(N199="nulová",J199,0)</f>
        <v>0</v>
      </c>
      <c r="BJ199" s="22" t="s">
        <v>72</v>
      </c>
      <c r="BK199" s="158">
        <f>ROUND(I199*H199,2)</f>
        <v>0</v>
      </c>
      <c r="BL199" s="22" t="s">
        <v>133</v>
      </c>
      <c r="BM199" s="22" t="s">
        <v>344</v>
      </c>
    </row>
    <row r="200" spans="2:65" s="1" customFormat="1" ht="67.5">
      <c r="B200" s="36"/>
      <c r="D200" s="162" t="s">
        <v>135</v>
      </c>
      <c r="F200" s="163" t="s">
        <v>338</v>
      </c>
      <c r="L200" s="36"/>
      <c r="M200" s="161"/>
      <c r="N200" s="37"/>
      <c r="O200" s="37"/>
      <c r="P200" s="37"/>
      <c r="Q200" s="37"/>
      <c r="R200" s="37"/>
      <c r="S200" s="37"/>
      <c r="T200" s="65"/>
      <c r="AT200" s="22" t="s">
        <v>135</v>
      </c>
      <c r="AU200" s="22" t="s">
        <v>79</v>
      </c>
    </row>
    <row r="201" spans="2:65" s="11" customFormat="1">
      <c r="B201" s="164"/>
      <c r="D201" s="159" t="s">
        <v>178</v>
      </c>
      <c r="F201" s="179" t="s">
        <v>345</v>
      </c>
      <c r="H201" s="180">
        <v>16200</v>
      </c>
      <c r="L201" s="164"/>
      <c r="M201" s="168"/>
      <c r="N201" s="169"/>
      <c r="O201" s="169"/>
      <c r="P201" s="169"/>
      <c r="Q201" s="169"/>
      <c r="R201" s="169"/>
      <c r="S201" s="169"/>
      <c r="T201" s="170"/>
      <c r="AT201" s="165" t="s">
        <v>178</v>
      </c>
      <c r="AU201" s="165" t="s">
        <v>79</v>
      </c>
      <c r="AV201" s="11" t="s">
        <v>79</v>
      </c>
      <c r="AW201" s="11" t="s">
        <v>6</v>
      </c>
      <c r="AX201" s="11" t="s">
        <v>72</v>
      </c>
      <c r="AY201" s="165" t="s">
        <v>126</v>
      </c>
    </row>
    <row r="202" spans="2:65" s="1" customFormat="1" ht="31.5" customHeight="1">
      <c r="B202" s="147"/>
      <c r="C202" s="148" t="s">
        <v>346</v>
      </c>
      <c r="D202" s="148" t="s">
        <v>128</v>
      </c>
      <c r="E202" s="149" t="s">
        <v>347</v>
      </c>
      <c r="F202" s="150" t="s">
        <v>348</v>
      </c>
      <c r="G202" s="151" t="s">
        <v>223</v>
      </c>
      <c r="H202" s="152">
        <v>360</v>
      </c>
      <c r="I202" s="319"/>
      <c r="J202" s="153">
        <f>ROUND(I202*H202,2)</f>
        <v>0</v>
      </c>
      <c r="K202" s="150" t="s">
        <v>132</v>
      </c>
      <c r="L202" s="36"/>
      <c r="M202" s="154" t="s">
        <v>5</v>
      </c>
      <c r="N202" s="155" t="s">
        <v>38</v>
      </c>
      <c r="O202" s="156">
        <v>9.7000000000000003E-2</v>
      </c>
      <c r="P202" s="156">
        <f>O202*H202</f>
        <v>34.92</v>
      </c>
      <c r="Q202" s="156">
        <v>0</v>
      </c>
      <c r="R202" s="156">
        <f>Q202*H202</f>
        <v>0</v>
      </c>
      <c r="S202" s="156">
        <v>0</v>
      </c>
      <c r="T202" s="157">
        <f>S202*H202</f>
        <v>0</v>
      </c>
      <c r="AR202" s="22" t="s">
        <v>133</v>
      </c>
      <c r="AT202" s="22" t="s">
        <v>128</v>
      </c>
      <c r="AU202" s="22" t="s">
        <v>79</v>
      </c>
      <c r="AY202" s="22" t="s">
        <v>126</v>
      </c>
      <c r="BE202" s="158">
        <f>IF(N202="základní",J202,0)</f>
        <v>0</v>
      </c>
      <c r="BF202" s="158">
        <f>IF(N202="snížená",J202,0)</f>
        <v>0</v>
      </c>
      <c r="BG202" s="158">
        <f>IF(N202="zákl. přenesená",J202,0)</f>
        <v>0</v>
      </c>
      <c r="BH202" s="158">
        <f>IF(N202="sníž. přenesená",J202,0)</f>
        <v>0</v>
      </c>
      <c r="BI202" s="158">
        <f>IF(N202="nulová",J202,0)</f>
        <v>0</v>
      </c>
      <c r="BJ202" s="22" t="s">
        <v>72</v>
      </c>
      <c r="BK202" s="158">
        <f>ROUND(I202*H202,2)</f>
        <v>0</v>
      </c>
      <c r="BL202" s="22" t="s">
        <v>133</v>
      </c>
      <c r="BM202" s="22" t="s">
        <v>349</v>
      </c>
    </row>
    <row r="203" spans="2:65" s="1" customFormat="1" ht="27">
      <c r="B203" s="36"/>
      <c r="D203" s="159" t="s">
        <v>135</v>
      </c>
      <c r="F203" s="160" t="s">
        <v>350</v>
      </c>
      <c r="L203" s="36"/>
      <c r="M203" s="161"/>
      <c r="N203" s="37"/>
      <c r="O203" s="37"/>
      <c r="P203" s="37"/>
      <c r="Q203" s="37"/>
      <c r="R203" s="37"/>
      <c r="S203" s="37"/>
      <c r="T203" s="65"/>
      <c r="AT203" s="22" t="s">
        <v>135</v>
      </c>
      <c r="AU203" s="22" t="s">
        <v>79</v>
      </c>
    </row>
    <row r="204" spans="2:65" s="1" customFormat="1" ht="22.5" customHeight="1">
      <c r="B204" s="147"/>
      <c r="C204" s="148" t="s">
        <v>351</v>
      </c>
      <c r="D204" s="148" t="s">
        <v>128</v>
      </c>
      <c r="E204" s="149" t="s">
        <v>352</v>
      </c>
      <c r="F204" s="150" t="s">
        <v>353</v>
      </c>
      <c r="G204" s="151" t="s">
        <v>223</v>
      </c>
      <c r="H204" s="152">
        <v>30</v>
      </c>
      <c r="I204" s="319"/>
      <c r="J204" s="153">
        <f>ROUND(I204*H204,2)</f>
        <v>0</v>
      </c>
      <c r="K204" s="150" t="s">
        <v>132</v>
      </c>
      <c r="L204" s="36"/>
      <c r="M204" s="154" t="s">
        <v>5</v>
      </c>
      <c r="N204" s="155" t="s">
        <v>38</v>
      </c>
      <c r="O204" s="156">
        <v>6.3E-2</v>
      </c>
      <c r="P204" s="156">
        <f>O204*H204</f>
        <v>1.8900000000000001</v>
      </c>
      <c r="Q204" s="156">
        <v>0</v>
      </c>
      <c r="R204" s="156">
        <f>Q204*H204</f>
        <v>0</v>
      </c>
      <c r="S204" s="156">
        <v>0</v>
      </c>
      <c r="T204" s="157">
        <f>S204*H204</f>
        <v>0</v>
      </c>
      <c r="AR204" s="22" t="s">
        <v>133</v>
      </c>
      <c r="AT204" s="22" t="s">
        <v>128</v>
      </c>
      <c r="AU204" s="22" t="s">
        <v>79</v>
      </c>
      <c r="AY204" s="22" t="s">
        <v>126</v>
      </c>
      <c r="BE204" s="158">
        <f>IF(N204="základní",J204,0)</f>
        <v>0</v>
      </c>
      <c r="BF204" s="158">
        <f>IF(N204="snížená",J204,0)</f>
        <v>0</v>
      </c>
      <c r="BG204" s="158">
        <f>IF(N204="zákl. přenesená",J204,0)</f>
        <v>0</v>
      </c>
      <c r="BH204" s="158">
        <f>IF(N204="sníž. přenesená",J204,0)</f>
        <v>0</v>
      </c>
      <c r="BI204" s="158">
        <f>IF(N204="nulová",J204,0)</f>
        <v>0</v>
      </c>
      <c r="BJ204" s="22" t="s">
        <v>72</v>
      </c>
      <c r="BK204" s="158">
        <f>ROUND(I204*H204,2)</f>
        <v>0</v>
      </c>
      <c r="BL204" s="22" t="s">
        <v>133</v>
      </c>
      <c r="BM204" s="22" t="s">
        <v>354</v>
      </c>
    </row>
    <row r="205" spans="2:65" s="1" customFormat="1" ht="27">
      <c r="B205" s="36"/>
      <c r="D205" s="159" t="s">
        <v>135</v>
      </c>
      <c r="F205" s="160" t="s">
        <v>355</v>
      </c>
      <c r="L205" s="36"/>
      <c r="M205" s="161"/>
      <c r="N205" s="37"/>
      <c r="O205" s="37"/>
      <c r="P205" s="37"/>
      <c r="Q205" s="37"/>
      <c r="R205" s="37"/>
      <c r="S205" s="37"/>
      <c r="T205" s="65"/>
      <c r="AT205" s="22" t="s">
        <v>135</v>
      </c>
      <c r="AU205" s="22" t="s">
        <v>79</v>
      </c>
    </row>
    <row r="206" spans="2:65" s="1" customFormat="1" ht="31.5" customHeight="1">
      <c r="B206" s="147"/>
      <c r="C206" s="148" t="s">
        <v>356</v>
      </c>
      <c r="D206" s="148" t="s">
        <v>128</v>
      </c>
      <c r="E206" s="149" t="s">
        <v>357</v>
      </c>
      <c r="F206" s="150" t="s">
        <v>358</v>
      </c>
      <c r="G206" s="151" t="s">
        <v>223</v>
      </c>
      <c r="H206" s="152">
        <v>1350</v>
      </c>
      <c r="I206" s="319"/>
      <c r="J206" s="153">
        <f>ROUND(I206*H206,2)</f>
        <v>0</v>
      </c>
      <c r="K206" s="150" t="s">
        <v>132</v>
      </c>
      <c r="L206" s="36"/>
      <c r="M206" s="154" t="s">
        <v>5</v>
      </c>
      <c r="N206" s="155" t="s">
        <v>38</v>
      </c>
      <c r="O206" s="156">
        <v>0</v>
      </c>
      <c r="P206" s="156">
        <f>O206*H206</f>
        <v>0</v>
      </c>
      <c r="Q206" s="156">
        <v>0</v>
      </c>
      <c r="R206" s="156">
        <f>Q206*H206</f>
        <v>0</v>
      </c>
      <c r="S206" s="156">
        <v>0</v>
      </c>
      <c r="T206" s="157">
        <f>S206*H206</f>
        <v>0</v>
      </c>
      <c r="AR206" s="22" t="s">
        <v>133</v>
      </c>
      <c r="AT206" s="22" t="s">
        <v>128</v>
      </c>
      <c r="AU206" s="22" t="s">
        <v>79</v>
      </c>
      <c r="AY206" s="22" t="s">
        <v>126</v>
      </c>
      <c r="BE206" s="158">
        <f>IF(N206="základní",J206,0)</f>
        <v>0</v>
      </c>
      <c r="BF206" s="158">
        <f>IF(N206="snížená",J206,0)</f>
        <v>0</v>
      </c>
      <c r="BG206" s="158">
        <f>IF(N206="zákl. přenesená",J206,0)</f>
        <v>0</v>
      </c>
      <c r="BH206" s="158">
        <f>IF(N206="sníž. přenesená",J206,0)</f>
        <v>0</v>
      </c>
      <c r="BI206" s="158">
        <f>IF(N206="nulová",J206,0)</f>
        <v>0</v>
      </c>
      <c r="BJ206" s="22" t="s">
        <v>72</v>
      </c>
      <c r="BK206" s="158">
        <f>ROUND(I206*H206,2)</f>
        <v>0</v>
      </c>
      <c r="BL206" s="22" t="s">
        <v>133</v>
      </c>
      <c r="BM206" s="22" t="s">
        <v>359</v>
      </c>
    </row>
    <row r="207" spans="2:65" s="1" customFormat="1" ht="27">
      <c r="B207" s="36"/>
      <c r="D207" s="162" t="s">
        <v>135</v>
      </c>
      <c r="F207" s="163" t="s">
        <v>355</v>
      </c>
      <c r="L207" s="36"/>
      <c r="M207" s="161"/>
      <c r="N207" s="37"/>
      <c r="O207" s="37"/>
      <c r="P207" s="37"/>
      <c r="Q207" s="37"/>
      <c r="R207" s="37"/>
      <c r="S207" s="37"/>
      <c r="T207" s="65"/>
      <c r="AT207" s="22" t="s">
        <v>135</v>
      </c>
      <c r="AU207" s="22" t="s">
        <v>79</v>
      </c>
    </row>
    <row r="208" spans="2:65" s="11" customFormat="1">
      <c r="B208" s="164"/>
      <c r="D208" s="159" t="s">
        <v>178</v>
      </c>
      <c r="F208" s="179" t="s">
        <v>360</v>
      </c>
      <c r="H208" s="180">
        <v>1350</v>
      </c>
      <c r="L208" s="164"/>
      <c r="M208" s="168"/>
      <c r="N208" s="169"/>
      <c r="O208" s="169"/>
      <c r="P208" s="169"/>
      <c r="Q208" s="169"/>
      <c r="R208" s="169"/>
      <c r="S208" s="169"/>
      <c r="T208" s="170"/>
      <c r="AT208" s="165" t="s">
        <v>178</v>
      </c>
      <c r="AU208" s="165" t="s">
        <v>79</v>
      </c>
      <c r="AV208" s="11" t="s">
        <v>79</v>
      </c>
      <c r="AW208" s="11" t="s">
        <v>6</v>
      </c>
      <c r="AX208" s="11" t="s">
        <v>72</v>
      </c>
      <c r="AY208" s="165" t="s">
        <v>126</v>
      </c>
    </row>
    <row r="209" spans="2:65" s="1" customFormat="1" ht="22.5" customHeight="1">
      <c r="B209" s="147"/>
      <c r="C209" s="148" t="s">
        <v>361</v>
      </c>
      <c r="D209" s="148" t="s">
        <v>128</v>
      </c>
      <c r="E209" s="149" t="s">
        <v>362</v>
      </c>
      <c r="F209" s="150" t="s">
        <v>363</v>
      </c>
      <c r="G209" s="151" t="s">
        <v>223</v>
      </c>
      <c r="H209" s="152">
        <v>30</v>
      </c>
      <c r="I209" s="319"/>
      <c r="J209" s="153">
        <f>ROUND(I209*H209,2)</f>
        <v>0</v>
      </c>
      <c r="K209" s="150" t="s">
        <v>132</v>
      </c>
      <c r="L209" s="36"/>
      <c r="M209" s="154" t="s">
        <v>5</v>
      </c>
      <c r="N209" s="155" t="s">
        <v>38</v>
      </c>
      <c r="O209" s="156">
        <v>3.7999999999999999E-2</v>
      </c>
      <c r="P209" s="156">
        <f>O209*H209</f>
        <v>1.1399999999999999</v>
      </c>
      <c r="Q209" s="156">
        <v>0</v>
      </c>
      <c r="R209" s="156">
        <f>Q209*H209</f>
        <v>0</v>
      </c>
      <c r="S209" s="156">
        <v>0</v>
      </c>
      <c r="T209" s="157">
        <f>S209*H209</f>
        <v>0</v>
      </c>
      <c r="AR209" s="22" t="s">
        <v>133</v>
      </c>
      <c r="AT209" s="22" t="s">
        <v>128</v>
      </c>
      <c r="AU209" s="22" t="s">
        <v>79</v>
      </c>
      <c r="AY209" s="22" t="s">
        <v>126</v>
      </c>
      <c r="BE209" s="158">
        <f>IF(N209="základní",J209,0)</f>
        <v>0</v>
      </c>
      <c r="BF209" s="158">
        <f>IF(N209="snížená",J209,0)</f>
        <v>0</v>
      </c>
      <c r="BG209" s="158">
        <f>IF(N209="zákl. přenesená",J209,0)</f>
        <v>0</v>
      </c>
      <c r="BH209" s="158">
        <f>IF(N209="sníž. přenesená",J209,0)</f>
        <v>0</v>
      </c>
      <c r="BI209" s="158">
        <f>IF(N209="nulová",J209,0)</f>
        <v>0</v>
      </c>
      <c r="BJ209" s="22" t="s">
        <v>72</v>
      </c>
      <c r="BK209" s="158">
        <f>ROUND(I209*H209,2)</f>
        <v>0</v>
      </c>
      <c r="BL209" s="22" t="s">
        <v>133</v>
      </c>
      <c r="BM209" s="22" t="s">
        <v>364</v>
      </c>
    </row>
    <row r="210" spans="2:65" s="1" customFormat="1" ht="22.5" customHeight="1">
      <c r="B210" s="147"/>
      <c r="C210" s="148" t="s">
        <v>365</v>
      </c>
      <c r="D210" s="148" t="s">
        <v>128</v>
      </c>
      <c r="E210" s="149" t="s">
        <v>366</v>
      </c>
      <c r="F210" s="150" t="s">
        <v>367</v>
      </c>
      <c r="G210" s="151" t="s">
        <v>223</v>
      </c>
      <c r="H210" s="152">
        <v>360</v>
      </c>
      <c r="I210" s="319"/>
      <c r="J210" s="153">
        <f>ROUND(I210*H210,2)</f>
        <v>0</v>
      </c>
      <c r="K210" s="150" t="s">
        <v>132</v>
      </c>
      <c r="L210" s="36"/>
      <c r="M210" s="154" t="s">
        <v>5</v>
      </c>
      <c r="N210" s="155" t="s">
        <v>38</v>
      </c>
      <c r="O210" s="156">
        <v>4.9000000000000002E-2</v>
      </c>
      <c r="P210" s="156">
        <f>O210*H210</f>
        <v>17.64</v>
      </c>
      <c r="Q210" s="156">
        <v>0</v>
      </c>
      <c r="R210" s="156">
        <f>Q210*H210</f>
        <v>0</v>
      </c>
      <c r="S210" s="156">
        <v>0</v>
      </c>
      <c r="T210" s="157">
        <f>S210*H210</f>
        <v>0</v>
      </c>
      <c r="AR210" s="22" t="s">
        <v>133</v>
      </c>
      <c r="AT210" s="22" t="s">
        <v>128</v>
      </c>
      <c r="AU210" s="22" t="s">
        <v>79</v>
      </c>
      <c r="AY210" s="22" t="s">
        <v>126</v>
      </c>
      <c r="BE210" s="158">
        <f>IF(N210="základní",J210,0)</f>
        <v>0</v>
      </c>
      <c r="BF210" s="158">
        <f>IF(N210="snížená",J210,0)</f>
        <v>0</v>
      </c>
      <c r="BG210" s="158">
        <f>IF(N210="zákl. přenesená",J210,0)</f>
        <v>0</v>
      </c>
      <c r="BH210" s="158">
        <f>IF(N210="sníž. přenesená",J210,0)</f>
        <v>0</v>
      </c>
      <c r="BI210" s="158">
        <f>IF(N210="nulová",J210,0)</f>
        <v>0</v>
      </c>
      <c r="BJ210" s="22" t="s">
        <v>72</v>
      </c>
      <c r="BK210" s="158">
        <f>ROUND(I210*H210,2)</f>
        <v>0</v>
      </c>
      <c r="BL210" s="22" t="s">
        <v>133</v>
      </c>
      <c r="BM210" s="22" t="s">
        <v>368</v>
      </c>
    </row>
    <row r="211" spans="2:65" s="1" customFormat="1" ht="40.5">
      <c r="B211" s="36"/>
      <c r="D211" s="159" t="s">
        <v>135</v>
      </c>
      <c r="F211" s="160" t="s">
        <v>369</v>
      </c>
      <c r="L211" s="36"/>
      <c r="M211" s="161"/>
      <c r="N211" s="37"/>
      <c r="O211" s="37"/>
      <c r="P211" s="37"/>
      <c r="Q211" s="37"/>
      <c r="R211" s="37"/>
      <c r="S211" s="37"/>
      <c r="T211" s="65"/>
      <c r="AT211" s="22" t="s">
        <v>135</v>
      </c>
      <c r="AU211" s="22" t="s">
        <v>79</v>
      </c>
    </row>
    <row r="212" spans="2:65" s="1" customFormat="1" ht="22.5" customHeight="1">
      <c r="B212" s="147"/>
      <c r="C212" s="148" t="s">
        <v>370</v>
      </c>
      <c r="D212" s="148" t="s">
        <v>128</v>
      </c>
      <c r="E212" s="149" t="s">
        <v>371</v>
      </c>
      <c r="F212" s="150" t="s">
        <v>372</v>
      </c>
      <c r="G212" s="151" t="s">
        <v>223</v>
      </c>
      <c r="H212" s="152">
        <v>16200</v>
      </c>
      <c r="I212" s="319"/>
      <c r="J212" s="153">
        <f>ROUND(I212*H212,2)</f>
        <v>0</v>
      </c>
      <c r="K212" s="150" t="s">
        <v>132</v>
      </c>
      <c r="L212" s="36"/>
      <c r="M212" s="154" t="s">
        <v>5</v>
      </c>
      <c r="N212" s="155" t="s">
        <v>38</v>
      </c>
      <c r="O212" s="156">
        <v>0</v>
      </c>
      <c r="P212" s="156">
        <f>O212*H212</f>
        <v>0</v>
      </c>
      <c r="Q212" s="156">
        <v>0</v>
      </c>
      <c r="R212" s="156">
        <f>Q212*H212</f>
        <v>0</v>
      </c>
      <c r="S212" s="156">
        <v>0</v>
      </c>
      <c r="T212" s="157">
        <f>S212*H212</f>
        <v>0</v>
      </c>
      <c r="AR212" s="22" t="s">
        <v>133</v>
      </c>
      <c r="AT212" s="22" t="s">
        <v>128</v>
      </c>
      <c r="AU212" s="22" t="s">
        <v>79</v>
      </c>
      <c r="AY212" s="22" t="s">
        <v>126</v>
      </c>
      <c r="BE212" s="158">
        <f>IF(N212="základní",J212,0)</f>
        <v>0</v>
      </c>
      <c r="BF212" s="158">
        <f>IF(N212="snížená",J212,0)</f>
        <v>0</v>
      </c>
      <c r="BG212" s="158">
        <f>IF(N212="zákl. přenesená",J212,0)</f>
        <v>0</v>
      </c>
      <c r="BH212" s="158">
        <f>IF(N212="sníž. přenesená",J212,0)</f>
        <v>0</v>
      </c>
      <c r="BI212" s="158">
        <f>IF(N212="nulová",J212,0)</f>
        <v>0</v>
      </c>
      <c r="BJ212" s="22" t="s">
        <v>72</v>
      </c>
      <c r="BK212" s="158">
        <f>ROUND(I212*H212,2)</f>
        <v>0</v>
      </c>
      <c r="BL212" s="22" t="s">
        <v>133</v>
      </c>
      <c r="BM212" s="22" t="s">
        <v>373</v>
      </c>
    </row>
    <row r="213" spans="2:65" s="1" customFormat="1" ht="40.5">
      <c r="B213" s="36"/>
      <c r="D213" s="162" t="s">
        <v>135</v>
      </c>
      <c r="F213" s="163" t="s">
        <v>369</v>
      </c>
      <c r="L213" s="36"/>
      <c r="M213" s="161"/>
      <c r="N213" s="37"/>
      <c r="O213" s="37"/>
      <c r="P213" s="37"/>
      <c r="Q213" s="37"/>
      <c r="R213" s="37"/>
      <c r="S213" s="37"/>
      <c r="T213" s="65"/>
      <c r="AT213" s="22" t="s">
        <v>135</v>
      </c>
      <c r="AU213" s="22" t="s">
        <v>79</v>
      </c>
    </row>
    <row r="214" spans="2:65" s="11" customFormat="1">
      <c r="B214" s="164"/>
      <c r="D214" s="159" t="s">
        <v>178</v>
      </c>
      <c r="F214" s="179" t="s">
        <v>345</v>
      </c>
      <c r="H214" s="180">
        <v>16200</v>
      </c>
      <c r="L214" s="164"/>
      <c r="M214" s="168"/>
      <c r="N214" s="169"/>
      <c r="O214" s="169"/>
      <c r="P214" s="169"/>
      <c r="Q214" s="169"/>
      <c r="R214" s="169"/>
      <c r="S214" s="169"/>
      <c r="T214" s="170"/>
      <c r="AT214" s="165" t="s">
        <v>178</v>
      </c>
      <c r="AU214" s="165" t="s">
        <v>79</v>
      </c>
      <c r="AV214" s="11" t="s">
        <v>79</v>
      </c>
      <c r="AW214" s="11" t="s">
        <v>6</v>
      </c>
      <c r="AX214" s="11" t="s">
        <v>72</v>
      </c>
      <c r="AY214" s="165" t="s">
        <v>126</v>
      </c>
    </row>
    <row r="215" spans="2:65" s="1" customFormat="1" ht="22.5" customHeight="1">
      <c r="B215" s="147"/>
      <c r="C215" s="148" t="s">
        <v>374</v>
      </c>
      <c r="D215" s="148" t="s">
        <v>128</v>
      </c>
      <c r="E215" s="149" t="s">
        <v>375</v>
      </c>
      <c r="F215" s="150" t="s">
        <v>376</v>
      </c>
      <c r="G215" s="151" t="s">
        <v>223</v>
      </c>
      <c r="H215" s="152">
        <v>360</v>
      </c>
      <c r="I215" s="319"/>
      <c r="J215" s="153">
        <f>ROUND(I215*H215,2)</f>
        <v>0</v>
      </c>
      <c r="K215" s="150" t="s">
        <v>132</v>
      </c>
      <c r="L215" s="36"/>
      <c r="M215" s="154" t="s">
        <v>5</v>
      </c>
      <c r="N215" s="155" t="s">
        <v>38</v>
      </c>
      <c r="O215" s="156">
        <v>3.3000000000000002E-2</v>
      </c>
      <c r="P215" s="156">
        <f>O215*H215</f>
        <v>11.88</v>
      </c>
      <c r="Q215" s="156">
        <v>0</v>
      </c>
      <c r="R215" s="156">
        <f>Q215*H215</f>
        <v>0</v>
      </c>
      <c r="S215" s="156">
        <v>0</v>
      </c>
      <c r="T215" s="157">
        <f>S215*H215</f>
        <v>0</v>
      </c>
      <c r="AR215" s="22" t="s">
        <v>133</v>
      </c>
      <c r="AT215" s="22" t="s">
        <v>128</v>
      </c>
      <c r="AU215" s="22" t="s">
        <v>79</v>
      </c>
      <c r="AY215" s="22" t="s">
        <v>126</v>
      </c>
      <c r="BE215" s="158">
        <f>IF(N215="základní",J215,0)</f>
        <v>0</v>
      </c>
      <c r="BF215" s="158">
        <f>IF(N215="snížená",J215,0)</f>
        <v>0</v>
      </c>
      <c r="BG215" s="158">
        <f>IF(N215="zákl. přenesená",J215,0)</f>
        <v>0</v>
      </c>
      <c r="BH215" s="158">
        <f>IF(N215="sníž. přenesená",J215,0)</f>
        <v>0</v>
      </c>
      <c r="BI215" s="158">
        <f>IF(N215="nulová",J215,0)</f>
        <v>0</v>
      </c>
      <c r="BJ215" s="22" t="s">
        <v>72</v>
      </c>
      <c r="BK215" s="158">
        <f>ROUND(I215*H215,2)</f>
        <v>0</v>
      </c>
      <c r="BL215" s="22" t="s">
        <v>133</v>
      </c>
      <c r="BM215" s="22" t="s">
        <v>377</v>
      </c>
    </row>
    <row r="216" spans="2:65" s="1" customFormat="1" ht="31.5" customHeight="1">
      <c r="B216" s="147"/>
      <c r="C216" s="148" t="s">
        <v>378</v>
      </c>
      <c r="D216" s="148" t="s">
        <v>128</v>
      </c>
      <c r="E216" s="149" t="s">
        <v>379</v>
      </c>
      <c r="F216" s="150" t="s">
        <v>380</v>
      </c>
      <c r="G216" s="151" t="s">
        <v>234</v>
      </c>
      <c r="H216" s="152">
        <v>3</v>
      </c>
      <c r="I216" s="319"/>
      <c r="J216" s="153">
        <f>ROUND(I216*H216,2)</f>
        <v>0</v>
      </c>
      <c r="K216" s="150" t="s">
        <v>132</v>
      </c>
      <c r="L216" s="36"/>
      <c r="M216" s="154" t="s">
        <v>5</v>
      </c>
      <c r="N216" s="155" t="s">
        <v>38</v>
      </c>
      <c r="O216" s="156">
        <v>0.34300000000000003</v>
      </c>
      <c r="P216" s="156">
        <f>O216*H216</f>
        <v>1.0290000000000001</v>
      </c>
      <c r="Q216" s="156">
        <v>0</v>
      </c>
      <c r="R216" s="156">
        <f>Q216*H216</f>
        <v>0</v>
      </c>
      <c r="S216" s="156">
        <v>0</v>
      </c>
      <c r="T216" s="157">
        <f>S216*H216</f>
        <v>0</v>
      </c>
      <c r="AR216" s="22" t="s">
        <v>133</v>
      </c>
      <c r="AT216" s="22" t="s">
        <v>128</v>
      </c>
      <c r="AU216" s="22" t="s">
        <v>79</v>
      </c>
      <c r="AY216" s="22" t="s">
        <v>126</v>
      </c>
      <c r="BE216" s="158">
        <f>IF(N216="základní",J216,0)</f>
        <v>0</v>
      </c>
      <c r="BF216" s="158">
        <f>IF(N216="snížená",J216,0)</f>
        <v>0</v>
      </c>
      <c r="BG216" s="158">
        <f>IF(N216="zákl. přenesená",J216,0)</f>
        <v>0</v>
      </c>
      <c r="BH216" s="158">
        <f>IF(N216="sníž. přenesená",J216,0)</f>
        <v>0</v>
      </c>
      <c r="BI216" s="158">
        <f>IF(N216="nulová",J216,0)</f>
        <v>0</v>
      </c>
      <c r="BJ216" s="22" t="s">
        <v>72</v>
      </c>
      <c r="BK216" s="158">
        <f>ROUND(I216*H216,2)</f>
        <v>0</v>
      </c>
      <c r="BL216" s="22" t="s">
        <v>133</v>
      </c>
      <c r="BM216" s="22" t="s">
        <v>381</v>
      </c>
    </row>
    <row r="217" spans="2:65" s="1" customFormat="1" ht="54">
      <c r="B217" s="36"/>
      <c r="D217" s="159" t="s">
        <v>135</v>
      </c>
      <c r="F217" s="160" t="s">
        <v>382</v>
      </c>
      <c r="L217" s="36"/>
      <c r="M217" s="161"/>
      <c r="N217" s="37"/>
      <c r="O217" s="37"/>
      <c r="P217" s="37"/>
      <c r="Q217" s="37"/>
      <c r="R217" s="37"/>
      <c r="S217" s="37"/>
      <c r="T217" s="65"/>
      <c r="AT217" s="22" t="s">
        <v>135</v>
      </c>
      <c r="AU217" s="22" t="s">
        <v>79</v>
      </c>
    </row>
    <row r="218" spans="2:65" s="1" customFormat="1" ht="31.5" customHeight="1">
      <c r="B218" s="147"/>
      <c r="C218" s="148" t="s">
        <v>383</v>
      </c>
      <c r="D218" s="148" t="s">
        <v>128</v>
      </c>
      <c r="E218" s="149" t="s">
        <v>384</v>
      </c>
      <c r="F218" s="150" t="s">
        <v>385</v>
      </c>
      <c r="G218" s="151" t="s">
        <v>234</v>
      </c>
      <c r="H218" s="152">
        <v>135</v>
      </c>
      <c r="I218" s="319"/>
      <c r="J218" s="153">
        <f>ROUND(I218*H218,2)</f>
        <v>0</v>
      </c>
      <c r="K218" s="150" t="s">
        <v>132</v>
      </c>
      <c r="L218" s="36"/>
      <c r="M218" s="154" t="s">
        <v>5</v>
      </c>
      <c r="N218" s="155" t="s">
        <v>38</v>
      </c>
      <c r="O218" s="156">
        <v>0</v>
      </c>
      <c r="P218" s="156">
        <f>O218*H218</f>
        <v>0</v>
      </c>
      <c r="Q218" s="156">
        <v>0</v>
      </c>
      <c r="R218" s="156">
        <f>Q218*H218</f>
        <v>0</v>
      </c>
      <c r="S218" s="156">
        <v>0</v>
      </c>
      <c r="T218" s="157">
        <f>S218*H218</f>
        <v>0</v>
      </c>
      <c r="AR218" s="22" t="s">
        <v>133</v>
      </c>
      <c r="AT218" s="22" t="s">
        <v>128</v>
      </c>
      <c r="AU218" s="22" t="s">
        <v>79</v>
      </c>
      <c r="AY218" s="22" t="s">
        <v>126</v>
      </c>
      <c r="BE218" s="158">
        <f>IF(N218="základní",J218,0)</f>
        <v>0</v>
      </c>
      <c r="BF218" s="158">
        <f>IF(N218="snížená",J218,0)</f>
        <v>0</v>
      </c>
      <c r="BG218" s="158">
        <f>IF(N218="zákl. přenesená",J218,0)</f>
        <v>0</v>
      </c>
      <c r="BH218" s="158">
        <f>IF(N218="sníž. přenesená",J218,0)</f>
        <v>0</v>
      </c>
      <c r="BI218" s="158">
        <f>IF(N218="nulová",J218,0)</f>
        <v>0</v>
      </c>
      <c r="BJ218" s="22" t="s">
        <v>72</v>
      </c>
      <c r="BK218" s="158">
        <f>ROUND(I218*H218,2)</f>
        <v>0</v>
      </c>
      <c r="BL218" s="22" t="s">
        <v>133</v>
      </c>
      <c r="BM218" s="22" t="s">
        <v>386</v>
      </c>
    </row>
    <row r="219" spans="2:65" s="1" customFormat="1" ht="54">
      <c r="B219" s="36"/>
      <c r="D219" s="162" t="s">
        <v>135</v>
      </c>
      <c r="F219" s="163" t="s">
        <v>382</v>
      </c>
      <c r="L219" s="36"/>
      <c r="M219" s="161"/>
      <c r="N219" s="37"/>
      <c r="O219" s="37"/>
      <c r="P219" s="37"/>
      <c r="Q219" s="37"/>
      <c r="R219" s="37"/>
      <c r="S219" s="37"/>
      <c r="T219" s="65"/>
      <c r="AT219" s="22" t="s">
        <v>135</v>
      </c>
      <c r="AU219" s="22" t="s">
        <v>79</v>
      </c>
    </row>
    <row r="220" spans="2:65" s="11" customFormat="1">
      <c r="B220" s="164"/>
      <c r="D220" s="159" t="s">
        <v>178</v>
      </c>
      <c r="F220" s="179" t="s">
        <v>387</v>
      </c>
      <c r="H220" s="180">
        <v>135</v>
      </c>
      <c r="L220" s="164"/>
      <c r="M220" s="168"/>
      <c r="N220" s="169"/>
      <c r="O220" s="169"/>
      <c r="P220" s="169"/>
      <c r="Q220" s="169"/>
      <c r="R220" s="169"/>
      <c r="S220" s="169"/>
      <c r="T220" s="170"/>
      <c r="AT220" s="165" t="s">
        <v>178</v>
      </c>
      <c r="AU220" s="165" t="s">
        <v>79</v>
      </c>
      <c r="AV220" s="11" t="s">
        <v>79</v>
      </c>
      <c r="AW220" s="11" t="s">
        <v>6</v>
      </c>
      <c r="AX220" s="11" t="s">
        <v>72</v>
      </c>
      <c r="AY220" s="165" t="s">
        <v>126</v>
      </c>
    </row>
    <row r="221" spans="2:65" s="1" customFormat="1" ht="31.5" customHeight="1">
      <c r="B221" s="147"/>
      <c r="C221" s="148" t="s">
        <v>388</v>
      </c>
      <c r="D221" s="148" t="s">
        <v>128</v>
      </c>
      <c r="E221" s="149" t="s">
        <v>389</v>
      </c>
      <c r="F221" s="150" t="s">
        <v>390</v>
      </c>
      <c r="G221" s="151" t="s">
        <v>234</v>
      </c>
      <c r="H221" s="152">
        <v>3</v>
      </c>
      <c r="I221" s="319"/>
      <c r="J221" s="153">
        <f>ROUND(I221*H221,2)</f>
        <v>0</v>
      </c>
      <c r="K221" s="150" t="s">
        <v>132</v>
      </c>
      <c r="L221" s="36"/>
      <c r="M221" s="154" t="s">
        <v>5</v>
      </c>
      <c r="N221" s="155" t="s">
        <v>38</v>
      </c>
      <c r="O221" s="156">
        <v>0.192</v>
      </c>
      <c r="P221" s="156">
        <f>O221*H221</f>
        <v>0.57600000000000007</v>
      </c>
      <c r="Q221" s="156">
        <v>0</v>
      </c>
      <c r="R221" s="156">
        <f>Q221*H221</f>
        <v>0</v>
      </c>
      <c r="S221" s="156">
        <v>0</v>
      </c>
      <c r="T221" s="157">
        <f>S221*H221</f>
        <v>0</v>
      </c>
      <c r="AR221" s="22" t="s">
        <v>133</v>
      </c>
      <c r="AT221" s="22" t="s">
        <v>128</v>
      </c>
      <c r="AU221" s="22" t="s">
        <v>79</v>
      </c>
      <c r="AY221" s="22" t="s">
        <v>126</v>
      </c>
      <c r="BE221" s="158">
        <f>IF(N221="základní",J221,0)</f>
        <v>0</v>
      </c>
      <c r="BF221" s="158">
        <f>IF(N221="snížená",J221,0)</f>
        <v>0</v>
      </c>
      <c r="BG221" s="158">
        <f>IF(N221="zákl. přenesená",J221,0)</f>
        <v>0</v>
      </c>
      <c r="BH221" s="158">
        <f>IF(N221="sníž. přenesená",J221,0)</f>
        <v>0</v>
      </c>
      <c r="BI221" s="158">
        <f>IF(N221="nulová",J221,0)</f>
        <v>0</v>
      </c>
      <c r="BJ221" s="22" t="s">
        <v>72</v>
      </c>
      <c r="BK221" s="158">
        <f>ROUND(I221*H221,2)</f>
        <v>0</v>
      </c>
      <c r="BL221" s="22" t="s">
        <v>133</v>
      </c>
      <c r="BM221" s="22" t="s">
        <v>391</v>
      </c>
    </row>
    <row r="222" spans="2:65" s="1" customFormat="1" ht="40.5">
      <c r="B222" s="36"/>
      <c r="D222" s="159" t="s">
        <v>135</v>
      </c>
      <c r="F222" s="160" t="s">
        <v>392</v>
      </c>
      <c r="L222" s="36"/>
      <c r="M222" s="161"/>
      <c r="N222" s="37"/>
      <c r="O222" s="37"/>
      <c r="P222" s="37"/>
      <c r="Q222" s="37"/>
      <c r="R222" s="37"/>
      <c r="S222" s="37"/>
      <c r="T222" s="65"/>
      <c r="AT222" s="22" t="s">
        <v>135</v>
      </c>
      <c r="AU222" s="22" t="s">
        <v>79</v>
      </c>
    </row>
    <row r="223" spans="2:65" s="1" customFormat="1" ht="31.5" customHeight="1">
      <c r="B223" s="147"/>
      <c r="C223" s="148" t="s">
        <v>393</v>
      </c>
      <c r="D223" s="148" t="s">
        <v>128</v>
      </c>
      <c r="E223" s="149" t="s">
        <v>394</v>
      </c>
      <c r="F223" s="150" t="s">
        <v>395</v>
      </c>
      <c r="G223" s="151" t="s">
        <v>223</v>
      </c>
      <c r="H223" s="152">
        <v>0.96</v>
      </c>
      <c r="I223" s="319"/>
      <c r="J223" s="153">
        <f>ROUND(I223*H223,2)</f>
        <v>0</v>
      </c>
      <c r="K223" s="150" t="s">
        <v>132</v>
      </c>
      <c r="L223" s="36"/>
      <c r="M223" s="154" t="s">
        <v>5</v>
      </c>
      <c r="N223" s="155" t="s">
        <v>38</v>
      </c>
      <c r="O223" s="156">
        <v>0.17100000000000001</v>
      </c>
      <c r="P223" s="156">
        <f>O223*H223</f>
        <v>0.16416</v>
      </c>
      <c r="Q223" s="156">
        <v>1.0000000000000001E-5</v>
      </c>
      <c r="R223" s="156">
        <f>Q223*H223</f>
        <v>9.6000000000000013E-6</v>
      </c>
      <c r="S223" s="156">
        <v>0</v>
      </c>
      <c r="T223" s="157">
        <f>S223*H223</f>
        <v>0</v>
      </c>
      <c r="AR223" s="22" t="s">
        <v>133</v>
      </c>
      <c r="AT223" s="22" t="s">
        <v>128</v>
      </c>
      <c r="AU223" s="22" t="s">
        <v>79</v>
      </c>
      <c r="AY223" s="22" t="s">
        <v>126</v>
      </c>
      <c r="BE223" s="158">
        <f>IF(N223="základní",J223,0)</f>
        <v>0</v>
      </c>
      <c r="BF223" s="158">
        <f>IF(N223="snížená",J223,0)</f>
        <v>0</v>
      </c>
      <c r="BG223" s="158">
        <f>IF(N223="zákl. přenesená",J223,0)</f>
        <v>0</v>
      </c>
      <c r="BH223" s="158">
        <f>IF(N223="sníž. přenesená",J223,0)</f>
        <v>0</v>
      </c>
      <c r="BI223" s="158">
        <f>IF(N223="nulová",J223,0)</f>
        <v>0</v>
      </c>
      <c r="BJ223" s="22" t="s">
        <v>72</v>
      </c>
      <c r="BK223" s="158">
        <f>ROUND(I223*H223,2)</f>
        <v>0</v>
      </c>
      <c r="BL223" s="22" t="s">
        <v>133</v>
      </c>
      <c r="BM223" s="22" t="s">
        <v>396</v>
      </c>
    </row>
    <row r="224" spans="2:65" s="1" customFormat="1" ht="54">
      <c r="B224" s="36"/>
      <c r="D224" s="162" t="s">
        <v>135</v>
      </c>
      <c r="F224" s="163" t="s">
        <v>397</v>
      </c>
      <c r="L224" s="36"/>
      <c r="M224" s="161"/>
      <c r="N224" s="37"/>
      <c r="O224" s="37"/>
      <c r="P224" s="37"/>
      <c r="Q224" s="37"/>
      <c r="R224" s="37"/>
      <c r="S224" s="37"/>
      <c r="T224" s="65"/>
      <c r="AT224" s="22" t="s">
        <v>135</v>
      </c>
      <c r="AU224" s="22" t="s">
        <v>79</v>
      </c>
    </row>
    <row r="225" spans="2:65" s="11" customFormat="1">
      <c r="B225" s="164"/>
      <c r="D225" s="162" t="s">
        <v>178</v>
      </c>
      <c r="E225" s="165" t="s">
        <v>5</v>
      </c>
      <c r="F225" s="166" t="s">
        <v>398</v>
      </c>
      <c r="H225" s="167">
        <v>0.96</v>
      </c>
      <c r="L225" s="164"/>
      <c r="M225" s="168"/>
      <c r="N225" s="169"/>
      <c r="O225" s="169"/>
      <c r="P225" s="169"/>
      <c r="Q225" s="169"/>
      <c r="R225" s="169"/>
      <c r="S225" s="169"/>
      <c r="T225" s="170"/>
      <c r="AT225" s="165" t="s">
        <v>178</v>
      </c>
      <c r="AU225" s="165" t="s">
        <v>79</v>
      </c>
      <c r="AV225" s="11" t="s">
        <v>79</v>
      </c>
      <c r="AW225" s="11" t="s">
        <v>31</v>
      </c>
      <c r="AX225" s="11" t="s">
        <v>67</v>
      </c>
      <c r="AY225" s="165" t="s">
        <v>126</v>
      </c>
    </row>
    <row r="226" spans="2:65" s="12" customFormat="1">
      <c r="B226" s="171"/>
      <c r="D226" s="159" t="s">
        <v>178</v>
      </c>
      <c r="E226" s="172" t="s">
        <v>5</v>
      </c>
      <c r="F226" s="173" t="s">
        <v>180</v>
      </c>
      <c r="H226" s="174">
        <v>0.96</v>
      </c>
      <c r="L226" s="171"/>
      <c r="M226" s="175"/>
      <c r="N226" s="176"/>
      <c r="O226" s="176"/>
      <c r="P226" s="176"/>
      <c r="Q226" s="176"/>
      <c r="R226" s="176"/>
      <c r="S226" s="176"/>
      <c r="T226" s="177"/>
      <c r="AT226" s="178" t="s">
        <v>178</v>
      </c>
      <c r="AU226" s="178" t="s">
        <v>79</v>
      </c>
      <c r="AV226" s="12" t="s">
        <v>133</v>
      </c>
      <c r="AW226" s="12" t="s">
        <v>31</v>
      </c>
      <c r="AX226" s="12" t="s">
        <v>72</v>
      </c>
      <c r="AY226" s="178" t="s">
        <v>126</v>
      </c>
    </row>
    <row r="227" spans="2:65" s="1" customFormat="1" ht="22.5" customHeight="1">
      <c r="B227" s="147"/>
      <c r="C227" s="148" t="s">
        <v>399</v>
      </c>
      <c r="D227" s="148" t="s">
        <v>128</v>
      </c>
      <c r="E227" s="149" t="s">
        <v>400</v>
      </c>
      <c r="F227" s="150" t="s">
        <v>401</v>
      </c>
      <c r="G227" s="151" t="s">
        <v>139</v>
      </c>
      <c r="H227" s="152">
        <v>2.714</v>
      </c>
      <c r="I227" s="319"/>
      <c r="J227" s="153">
        <f>ROUND(I227*H227,2)</f>
        <v>0</v>
      </c>
      <c r="K227" s="150" t="s">
        <v>132</v>
      </c>
      <c r="L227" s="36"/>
      <c r="M227" s="154" t="s">
        <v>5</v>
      </c>
      <c r="N227" s="155" t="s">
        <v>38</v>
      </c>
      <c r="O227" s="156">
        <v>4.0350000000000001</v>
      </c>
      <c r="P227" s="156">
        <f>O227*H227</f>
        <v>10.950990000000001</v>
      </c>
      <c r="Q227" s="156">
        <v>0</v>
      </c>
      <c r="R227" s="156">
        <f>Q227*H227</f>
        <v>0</v>
      </c>
      <c r="S227" s="156">
        <v>1.8</v>
      </c>
      <c r="T227" s="157">
        <f>S227*H227</f>
        <v>4.8852000000000002</v>
      </c>
      <c r="AR227" s="22" t="s">
        <v>133</v>
      </c>
      <c r="AT227" s="22" t="s">
        <v>128</v>
      </c>
      <c r="AU227" s="22" t="s">
        <v>79</v>
      </c>
      <c r="AY227" s="22" t="s">
        <v>126</v>
      </c>
      <c r="BE227" s="158">
        <f>IF(N227="základní",J227,0)</f>
        <v>0</v>
      </c>
      <c r="BF227" s="158">
        <f>IF(N227="snížená",J227,0)</f>
        <v>0</v>
      </c>
      <c r="BG227" s="158">
        <f>IF(N227="zákl. přenesená",J227,0)</f>
        <v>0</v>
      </c>
      <c r="BH227" s="158">
        <f>IF(N227="sníž. přenesená",J227,0)</f>
        <v>0</v>
      </c>
      <c r="BI227" s="158">
        <f>IF(N227="nulová",J227,0)</f>
        <v>0</v>
      </c>
      <c r="BJ227" s="22" t="s">
        <v>72</v>
      </c>
      <c r="BK227" s="158">
        <f>ROUND(I227*H227,2)</f>
        <v>0</v>
      </c>
      <c r="BL227" s="22" t="s">
        <v>133</v>
      </c>
      <c r="BM227" s="22" t="s">
        <v>402</v>
      </c>
    </row>
    <row r="228" spans="2:65" s="1" customFormat="1" ht="40.5">
      <c r="B228" s="36"/>
      <c r="D228" s="162" t="s">
        <v>135</v>
      </c>
      <c r="F228" s="163" t="s">
        <v>403</v>
      </c>
      <c r="L228" s="36"/>
      <c r="M228" s="161"/>
      <c r="N228" s="37"/>
      <c r="O228" s="37"/>
      <c r="P228" s="37"/>
      <c r="Q228" s="37"/>
      <c r="R228" s="37"/>
      <c r="S228" s="37"/>
      <c r="T228" s="65"/>
      <c r="AT228" s="22" t="s">
        <v>135</v>
      </c>
      <c r="AU228" s="22" t="s">
        <v>79</v>
      </c>
    </row>
    <row r="229" spans="2:65" s="11" customFormat="1">
      <c r="B229" s="164"/>
      <c r="D229" s="162" t="s">
        <v>178</v>
      </c>
      <c r="E229" s="165" t="s">
        <v>5</v>
      </c>
      <c r="F229" s="166" t="s">
        <v>257</v>
      </c>
      <c r="H229" s="167">
        <v>2.714</v>
      </c>
      <c r="L229" s="164"/>
      <c r="M229" s="168"/>
      <c r="N229" s="169"/>
      <c r="O229" s="169"/>
      <c r="P229" s="169"/>
      <c r="Q229" s="169"/>
      <c r="R229" s="169"/>
      <c r="S229" s="169"/>
      <c r="T229" s="170"/>
      <c r="AT229" s="165" t="s">
        <v>178</v>
      </c>
      <c r="AU229" s="165" t="s">
        <v>79</v>
      </c>
      <c r="AV229" s="11" t="s">
        <v>79</v>
      </c>
      <c r="AW229" s="11" t="s">
        <v>31</v>
      </c>
      <c r="AX229" s="11" t="s">
        <v>67</v>
      </c>
      <c r="AY229" s="165" t="s">
        <v>126</v>
      </c>
    </row>
    <row r="230" spans="2:65" s="12" customFormat="1">
      <c r="B230" s="171"/>
      <c r="D230" s="159" t="s">
        <v>178</v>
      </c>
      <c r="E230" s="172" t="s">
        <v>5</v>
      </c>
      <c r="F230" s="173" t="s">
        <v>180</v>
      </c>
      <c r="H230" s="174">
        <v>2.714</v>
      </c>
      <c r="L230" s="171"/>
      <c r="M230" s="175"/>
      <c r="N230" s="176"/>
      <c r="O230" s="176"/>
      <c r="P230" s="176"/>
      <c r="Q230" s="176"/>
      <c r="R230" s="176"/>
      <c r="S230" s="176"/>
      <c r="T230" s="177"/>
      <c r="AT230" s="178" t="s">
        <v>178</v>
      </c>
      <c r="AU230" s="178" t="s">
        <v>79</v>
      </c>
      <c r="AV230" s="12" t="s">
        <v>133</v>
      </c>
      <c r="AW230" s="12" t="s">
        <v>31</v>
      </c>
      <c r="AX230" s="12" t="s">
        <v>72</v>
      </c>
      <c r="AY230" s="178" t="s">
        <v>126</v>
      </c>
    </row>
    <row r="231" spans="2:65" s="1" customFormat="1" ht="22.5" customHeight="1">
      <c r="B231" s="147"/>
      <c r="C231" s="148" t="s">
        <v>404</v>
      </c>
      <c r="D231" s="148" t="s">
        <v>128</v>
      </c>
      <c r="E231" s="149" t="s">
        <v>405</v>
      </c>
      <c r="F231" s="150" t="s">
        <v>406</v>
      </c>
      <c r="G231" s="151" t="s">
        <v>139</v>
      </c>
      <c r="H231" s="152">
        <v>0.63</v>
      </c>
      <c r="I231" s="319"/>
      <c r="J231" s="153">
        <f>ROUND(I231*H231,2)</f>
        <v>0</v>
      </c>
      <c r="K231" s="150" t="s">
        <v>132</v>
      </c>
      <c r="L231" s="36"/>
      <c r="M231" s="154" t="s">
        <v>5</v>
      </c>
      <c r="N231" s="155" t="s">
        <v>38</v>
      </c>
      <c r="O231" s="156">
        <v>7.1950000000000003</v>
      </c>
      <c r="P231" s="156">
        <f>O231*H231</f>
        <v>4.5328499999999998</v>
      </c>
      <c r="Q231" s="156">
        <v>0</v>
      </c>
      <c r="R231" s="156">
        <f>Q231*H231</f>
        <v>0</v>
      </c>
      <c r="S231" s="156">
        <v>2.2000000000000002</v>
      </c>
      <c r="T231" s="157">
        <f>S231*H231</f>
        <v>1.3860000000000001</v>
      </c>
      <c r="AR231" s="22" t="s">
        <v>133</v>
      </c>
      <c r="AT231" s="22" t="s">
        <v>128</v>
      </c>
      <c r="AU231" s="22" t="s">
        <v>79</v>
      </c>
      <c r="AY231" s="22" t="s">
        <v>126</v>
      </c>
      <c r="BE231" s="158">
        <f>IF(N231="základní",J231,0)</f>
        <v>0</v>
      </c>
      <c r="BF231" s="158">
        <f>IF(N231="snížená",J231,0)</f>
        <v>0</v>
      </c>
      <c r="BG231" s="158">
        <f>IF(N231="zákl. přenesená",J231,0)</f>
        <v>0</v>
      </c>
      <c r="BH231" s="158">
        <f>IF(N231="sníž. přenesená",J231,0)</f>
        <v>0</v>
      </c>
      <c r="BI231" s="158">
        <f>IF(N231="nulová",J231,0)</f>
        <v>0</v>
      </c>
      <c r="BJ231" s="22" t="s">
        <v>72</v>
      </c>
      <c r="BK231" s="158">
        <f>ROUND(I231*H231,2)</f>
        <v>0</v>
      </c>
      <c r="BL231" s="22" t="s">
        <v>133</v>
      </c>
      <c r="BM231" s="22" t="s">
        <v>407</v>
      </c>
    </row>
    <row r="232" spans="2:65" s="11" customFormat="1">
      <c r="B232" s="164"/>
      <c r="D232" s="162" t="s">
        <v>178</v>
      </c>
      <c r="E232" s="165" t="s">
        <v>5</v>
      </c>
      <c r="F232" s="166" t="s">
        <v>408</v>
      </c>
      <c r="H232" s="167">
        <v>0.63</v>
      </c>
      <c r="L232" s="164"/>
      <c r="M232" s="168"/>
      <c r="N232" s="169"/>
      <c r="O232" s="169"/>
      <c r="P232" s="169"/>
      <c r="Q232" s="169"/>
      <c r="R232" s="169"/>
      <c r="S232" s="169"/>
      <c r="T232" s="170"/>
      <c r="AT232" s="165" t="s">
        <v>178</v>
      </c>
      <c r="AU232" s="165" t="s">
        <v>79</v>
      </c>
      <c r="AV232" s="11" t="s">
        <v>79</v>
      </c>
      <c r="AW232" s="11" t="s">
        <v>31</v>
      </c>
      <c r="AX232" s="11" t="s">
        <v>67</v>
      </c>
      <c r="AY232" s="165" t="s">
        <v>126</v>
      </c>
    </row>
    <row r="233" spans="2:65" s="12" customFormat="1">
      <c r="B233" s="171"/>
      <c r="D233" s="159" t="s">
        <v>178</v>
      </c>
      <c r="E233" s="172" t="s">
        <v>5</v>
      </c>
      <c r="F233" s="173" t="s">
        <v>180</v>
      </c>
      <c r="H233" s="174">
        <v>0.63</v>
      </c>
      <c r="L233" s="171"/>
      <c r="M233" s="175"/>
      <c r="N233" s="176"/>
      <c r="O233" s="176"/>
      <c r="P233" s="176"/>
      <c r="Q233" s="176"/>
      <c r="R233" s="176"/>
      <c r="S233" s="176"/>
      <c r="T233" s="177"/>
      <c r="AT233" s="178" t="s">
        <v>178</v>
      </c>
      <c r="AU233" s="178" t="s">
        <v>79</v>
      </c>
      <c r="AV233" s="12" t="s">
        <v>133</v>
      </c>
      <c r="AW233" s="12" t="s">
        <v>31</v>
      </c>
      <c r="AX233" s="12" t="s">
        <v>72</v>
      </c>
      <c r="AY233" s="178" t="s">
        <v>126</v>
      </c>
    </row>
    <row r="234" spans="2:65" s="1" customFormat="1" ht="22.5" customHeight="1">
      <c r="B234" s="147"/>
      <c r="C234" s="148" t="s">
        <v>409</v>
      </c>
      <c r="D234" s="148" t="s">
        <v>128</v>
      </c>
      <c r="E234" s="149" t="s">
        <v>410</v>
      </c>
      <c r="F234" s="150" t="s">
        <v>411</v>
      </c>
      <c r="G234" s="151" t="s">
        <v>139</v>
      </c>
      <c r="H234" s="152">
        <v>1.44</v>
      </c>
      <c r="I234" s="319"/>
      <c r="J234" s="153">
        <f>ROUND(I234*H234,2)</f>
        <v>0</v>
      </c>
      <c r="K234" s="150" t="s">
        <v>132</v>
      </c>
      <c r="L234" s="36"/>
      <c r="M234" s="154" t="s">
        <v>5</v>
      </c>
      <c r="N234" s="155" t="s">
        <v>38</v>
      </c>
      <c r="O234" s="156">
        <v>5.867</v>
      </c>
      <c r="P234" s="156">
        <f>O234*H234</f>
        <v>8.44848</v>
      </c>
      <c r="Q234" s="156">
        <v>0</v>
      </c>
      <c r="R234" s="156">
        <f>Q234*H234</f>
        <v>0</v>
      </c>
      <c r="S234" s="156">
        <v>2.2000000000000002</v>
      </c>
      <c r="T234" s="157">
        <f>S234*H234</f>
        <v>3.1680000000000001</v>
      </c>
      <c r="AR234" s="22" t="s">
        <v>133</v>
      </c>
      <c r="AT234" s="22" t="s">
        <v>128</v>
      </c>
      <c r="AU234" s="22" t="s">
        <v>79</v>
      </c>
      <c r="AY234" s="22" t="s">
        <v>126</v>
      </c>
      <c r="BE234" s="158">
        <f>IF(N234="základní",J234,0)</f>
        <v>0</v>
      </c>
      <c r="BF234" s="158">
        <f>IF(N234="snížená",J234,0)</f>
        <v>0</v>
      </c>
      <c r="BG234" s="158">
        <f>IF(N234="zákl. přenesená",J234,0)</f>
        <v>0</v>
      </c>
      <c r="BH234" s="158">
        <f>IF(N234="sníž. přenesená",J234,0)</f>
        <v>0</v>
      </c>
      <c r="BI234" s="158">
        <f>IF(N234="nulová",J234,0)</f>
        <v>0</v>
      </c>
      <c r="BJ234" s="22" t="s">
        <v>72</v>
      </c>
      <c r="BK234" s="158">
        <f>ROUND(I234*H234,2)</f>
        <v>0</v>
      </c>
      <c r="BL234" s="22" t="s">
        <v>133</v>
      </c>
      <c r="BM234" s="22" t="s">
        <v>412</v>
      </c>
    </row>
    <row r="235" spans="2:65" s="11" customFormat="1">
      <c r="B235" s="164"/>
      <c r="D235" s="162" t="s">
        <v>178</v>
      </c>
      <c r="E235" s="165" t="s">
        <v>5</v>
      </c>
      <c r="F235" s="166" t="s">
        <v>413</v>
      </c>
      <c r="H235" s="167">
        <v>1.44</v>
      </c>
      <c r="L235" s="164"/>
      <c r="M235" s="168"/>
      <c r="N235" s="169"/>
      <c r="O235" s="169"/>
      <c r="P235" s="169"/>
      <c r="Q235" s="169"/>
      <c r="R235" s="169"/>
      <c r="S235" s="169"/>
      <c r="T235" s="170"/>
      <c r="AT235" s="165" t="s">
        <v>178</v>
      </c>
      <c r="AU235" s="165" t="s">
        <v>79</v>
      </c>
      <c r="AV235" s="11" t="s">
        <v>79</v>
      </c>
      <c r="AW235" s="11" t="s">
        <v>31</v>
      </c>
      <c r="AX235" s="11" t="s">
        <v>67</v>
      </c>
      <c r="AY235" s="165" t="s">
        <v>126</v>
      </c>
    </row>
    <row r="236" spans="2:65" s="12" customFormat="1">
      <c r="B236" s="171"/>
      <c r="D236" s="159" t="s">
        <v>178</v>
      </c>
      <c r="E236" s="172" t="s">
        <v>5</v>
      </c>
      <c r="F236" s="173" t="s">
        <v>180</v>
      </c>
      <c r="H236" s="174">
        <v>1.44</v>
      </c>
      <c r="L236" s="171"/>
      <c r="M236" s="175"/>
      <c r="N236" s="176"/>
      <c r="O236" s="176"/>
      <c r="P236" s="176"/>
      <c r="Q236" s="176"/>
      <c r="R236" s="176"/>
      <c r="S236" s="176"/>
      <c r="T236" s="177"/>
      <c r="AT236" s="178" t="s">
        <v>178</v>
      </c>
      <c r="AU236" s="178" t="s">
        <v>79</v>
      </c>
      <c r="AV236" s="12" t="s">
        <v>133</v>
      </c>
      <c r="AW236" s="12" t="s">
        <v>31</v>
      </c>
      <c r="AX236" s="12" t="s">
        <v>72</v>
      </c>
      <c r="AY236" s="178" t="s">
        <v>126</v>
      </c>
    </row>
    <row r="237" spans="2:65" s="1" customFormat="1" ht="31.5" customHeight="1">
      <c r="B237" s="147"/>
      <c r="C237" s="148" t="s">
        <v>414</v>
      </c>
      <c r="D237" s="148" t="s">
        <v>128</v>
      </c>
      <c r="E237" s="149" t="s">
        <v>415</v>
      </c>
      <c r="F237" s="150" t="s">
        <v>416</v>
      </c>
      <c r="G237" s="151" t="s">
        <v>223</v>
      </c>
      <c r="H237" s="152">
        <v>21</v>
      </c>
      <c r="I237" s="319"/>
      <c r="J237" s="153">
        <f>ROUND(I237*H237,2)</f>
        <v>0</v>
      </c>
      <c r="K237" s="150" t="s">
        <v>132</v>
      </c>
      <c r="L237" s="36"/>
      <c r="M237" s="154" t="s">
        <v>5</v>
      </c>
      <c r="N237" s="155" t="s">
        <v>38</v>
      </c>
      <c r="O237" s="156">
        <v>0.13300000000000001</v>
      </c>
      <c r="P237" s="156">
        <f>O237*H237</f>
        <v>2.7930000000000001</v>
      </c>
      <c r="Q237" s="156">
        <v>0</v>
      </c>
      <c r="R237" s="156">
        <f>Q237*H237</f>
        <v>0</v>
      </c>
      <c r="S237" s="156">
        <v>4.4999999999999998E-2</v>
      </c>
      <c r="T237" s="157">
        <f>S237*H237</f>
        <v>0.94499999999999995</v>
      </c>
      <c r="AR237" s="22" t="s">
        <v>133</v>
      </c>
      <c r="AT237" s="22" t="s">
        <v>128</v>
      </c>
      <c r="AU237" s="22" t="s">
        <v>79</v>
      </c>
      <c r="AY237" s="22" t="s">
        <v>126</v>
      </c>
      <c r="BE237" s="158">
        <f>IF(N237="základní",J237,0)</f>
        <v>0</v>
      </c>
      <c r="BF237" s="158">
        <f>IF(N237="snížená",J237,0)</f>
        <v>0</v>
      </c>
      <c r="BG237" s="158">
        <f>IF(N237="zákl. přenesená",J237,0)</f>
        <v>0</v>
      </c>
      <c r="BH237" s="158">
        <f>IF(N237="sníž. přenesená",J237,0)</f>
        <v>0</v>
      </c>
      <c r="BI237" s="158">
        <f>IF(N237="nulová",J237,0)</f>
        <v>0</v>
      </c>
      <c r="BJ237" s="22" t="s">
        <v>72</v>
      </c>
      <c r="BK237" s="158">
        <f>ROUND(I237*H237,2)</f>
        <v>0</v>
      </c>
      <c r="BL237" s="22" t="s">
        <v>133</v>
      </c>
      <c r="BM237" s="22" t="s">
        <v>417</v>
      </c>
    </row>
    <row r="238" spans="2:65" s="1" customFormat="1" ht="27">
      <c r="B238" s="36"/>
      <c r="D238" s="159" t="s">
        <v>135</v>
      </c>
      <c r="F238" s="160" t="s">
        <v>418</v>
      </c>
      <c r="L238" s="36"/>
      <c r="M238" s="161"/>
      <c r="N238" s="37"/>
      <c r="O238" s="37"/>
      <c r="P238" s="37"/>
      <c r="Q238" s="37"/>
      <c r="R238" s="37"/>
      <c r="S238" s="37"/>
      <c r="T238" s="65"/>
      <c r="AT238" s="22" t="s">
        <v>135</v>
      </c>
      <c r="AU238" s="22" t="s">
        <v>79</v>
      </c>
    </row>
    <row r="239" spans="2:65" s="1" customFormat="1" ht="31.5" customHeight="1">
      <c r="B239" s="147"/>
      <c r="C239" s="148" t="s">
        <v>419</v>
      </c>
      <c r="D239" s="148" t="s">
        <v>128</v>
      </c>
      <c r="E239" s="149" t="s">
        <v>420</v>
      </c>
      <c r="F239" s="150" t="s">
        <v>421</v>
      </c>
      <c r="G239" s="151" t="s">
        <v>223</v>
      </c>
      <c r="H239" s="152">
        <v>21</v>
      </c>
      <c r="I239" s="319"/>
      <c r="J239" s="153">
        <f>ROUND(I239*H239,2)</f>
        <v>0</v>
      </c>
      <c r="K239" s="150" t="s">
        <v>132</v>
      </c>
      <c r="L239" s="36"/>
      <c r="M239" s="154" t="s">
        <v>5</v>
      </c>
      <c r="N239" s="155" t="s">
        <v>38</v>
      </c>
      <c r="O239" s="156">
        <v>0.23300000000000001</v>
      </c>
      <c r="P239" s="156">
        <f>O239*H239</f>
        <v>4.8930000000000007</v>
      </c>
      <c r="Q239" s="156">
        <v>0</v>
      </c>
      <c r="R239" s="156">
        <f>Q239*H239</f>
        <v>0</v>
      </c>
      <c r="S239" s="156">
        <v>5.7000000000000002E-2</v>
      </c>
      <c r="T239" s="157">
        <f>S239*H239</f>
        <v>1.1970000000000001</v>
      </c>
      <c r="AR239" s="22" t="s">
        <v>133</v>
      </c>
      <c r="AT239" s="22" t="s">
        <v>128</v>
      </c>
      <c r="AU239" s="22" t="s">
        <v>79</v>
      </c>
      <c r="AY239" s="22" t="s">
        <v>126</v>
      </c>
      <c r="BE239" s="158">
        <f>IF(N239="základní",J239,0)</f>
        <v>0</v>
      </c>
      <c r="BF239" s="158">
        <f>IF(N239="snížená",J239,0)</f>
        <v>0</v>
      </c>
      <c r="BG239" s="158">
        <f>IF(N239="zákl. přenesená",J239,0)</f>
        <v>0</v>
      </c>
      <c r="BH239" s="158">
        <f>IF(N239="sníž. přenesená",J239,0)</f>
        <v>0</v>
      </c>
      <c r="BI239" s="158">
        <f>IF(N239="nulová",J239,0)</f>
        <v>0</v>
      </c>
      <c r="BJ239" s="22" t="s">
        <v>72</v>
      </c>
      <c r="BK239" s="158">
        <f>ROUND(I239*H239,2)</f>
        <v>0</v>
      </c>
      <c r="BL239" s="22" t="s">
        <v>133</v>
      </c>
      <c r="BM239" s="22" t="s">
        <v>422</v>
      </c>
    </row>
    <row r="240" spans="2:65" s="1" customFormat="1" ht="27">
      <c r="B240" s="36"/>
      <c r="D240" s="159" t="s">
        <v>135</v>
      </c>
      <c r="F240" s="160" t="s">
        <v>418</v>
      </c>
      <c r="L240" s="36"/>
      <c r="M240" s="161"/>
      <c r="N240" s="37"/>
      <c r="O240" s="37"/>
      <c r="P240" s="37"/>
      <c r="Q240" s="37"/>
      <c r="R240" s="37"/>
      <c r="S240" s="37"/>
      <c r="T240" s="65"/>
      <c r="AT240" s="22" t="s">
        <v>135</v>
      </c>
      <c r="AU240" s="22" t="s">
        <v>79</v>
      </c>
    </row>
    <row r="241" spans="2:65" s="1" customFormat="1" ht="31.5" customHeight="1">
      <c r="B241" s="147"/>
      <c r="C241" s="148" t="s">
        <v>423</v>
      </c>
      <c r="D241" s="148" t="s">
        <v>128</v>
      </c>
      <c r="E241" s="149" t="s">
        <v>424</v>
      </c>
      <c r="F241" s="150" t="s">
        <v>425</v>
      </c>
      <c r="G241" s="151" t="s">
        <v>223</v>
      </c>
      <c r="H241" s="152">
        <v>2.88</v>
      </c>
      <c r="I241" s="319"/>
      <c r="J241" s="153">
        <f>ROUND(I241*H241,2)</f>
        <v>0</v>
      </c>
      <c r="K241" s="150" t="s">
        <v>132</v>
      </c>
      <c r="L241" s="36"/>
      <c r="M241" s="154" t="s">
        <v>5</v>
      </c>
      <c r="N241" s="155" t="s">
        <v>38</v>
      </c>
      <c r="O241" s="156">
        <v>0.67</v>
      </c>
      <c r="P241" s="156">
        <f>O241*H241</f>
        <v>1.9296</v>
      </c>
      <c r="Q241" s="156">
        <v>0</v>
      </c>
      <c r="R241" s="156">
        <f>Q241*H241</f>
        <v>0</v>
      </c>
      <c r="S241" s="156">
        <v>4.1000000000000002E-2</v>
      </c>
      <c r="T241" s="157">
        <f>S241*H241</f>
        <v>0.11808</v>
      </c>
      <c r="AR241" s="22" t="s">
        <v>133</v>
      </c>
      <c r="AT241" s="22" t="s">
        <v>128</v>
      </c>
      <c r="AU241" s="22" t="s">
        <v>79</v>
      </c>
      <c r="AY241" s="22" t="s">
        <v>126</v>
      </c>
      <c r="BE241" s="158">
        <f>IF(N241="základní",J241,0)</f>
        <v>0</v>
      </c>
      <c r="BF241" s="158">
        <f>IF(N241="snížená",J241,0)</f>
        <v>0</v>
      </c>
      <c r="BG241" s="158">
        <f>IF(N241="zákl. přenesená",J241,0)</f>
        <v>0</v>
      </c>
      <c r="BH241" s="158">
        <f>IF(N241="sníž. přenesená",J241,0)</f>
        <v>0</v>
      </c>
      <c r="BI241" s="158">
        <f>IF(N241="nulová",J241,0)</f>
        <v>0</v>
      </c>
      <c r="BJ241" s="22" t="s">
        <v>72</v>
      </c>
      <c r="BK241" s="158">
        <f>ROUND(I241*H241,2)</f>
        <v>0</v>
      </c>
      <c r="BL241" s="22" t="s">
        <v>133</v>
      </c>
      <c r="BM241" s="22" t="s">
        <v>426</v>
      </c>
    </row>
    <row r="242" spans="2:65" s="1" customFormat="1" ht="27">
      <c r="B242" s="36"/>
      <c r="D242" s="162" t="s">
        <v>135</v>
      </c>
      <c r="F242" s="163" t="s">
        <v>427</v>
      </c>
      <c r="L242" s="36"/>
      <c r="M242" s="161"/>
      <c r="N242" s="37"/>
      <c r="O242" s="37"/>
      <c r="P242" s="37"/>
      <c r="Q242" s="37"/>
      <c r="R242" s="37"/>
      <c r="S242" s="37"/>
      <c r="T242" s="65"/>
      <c r="AT242" s="22" t="s">
        <v>135</v>
      </c>
      <c r="AU242" s="22" t="s">
        <v>79</v>
      </c>
    </row>
    <row r="243" spans="2:65" s="11" customFormat="1">
      <c r="B243" s="164"/>
      <c r="D243" s="162" t="s">
        <v>178</v>
      </c>
      <c r="E243" s="165" t="s">
        <v>5</v>
      </c>
      <c r="F243" s="166" t="s">
        <v>428</v>
      </c>
      <c r="H243" s="167">
        <v>2.88</v>
      </c>
      <c r="L243" s="164"/>
      <c r="M243" s="168"/>
      <c r="N243" s="169"/>
      <c r="O243" s="169"/>
      <c r="P243" s="169"/>
      <c r="Q243" s="169"/>
      <c r="R243" s="169"/>
      <c r="S243" s="169"/>
      <c r="T243" s="170"/>
      <c r="AT243" s="165" t="s">
        <v>178</v>
      </c>
      <c r="AU243" s="165" t="s">
        <v>79</v>
      </c>
      <c r="AV243" s="11" t="s">
        <v>79</v>
      </c>
      <c r="AW243" s="11" t="s">
        <v>31</v>
      </c>
      <c r="AX243" s="11" t="s">
        <v>67</v>
      </c>
      <c r="AY243" s="165" t="s">
        <v>126</v>
      </c>
    </row>
    <row r="244" spans="2:65" s="12" customFormat="1">
      <c r="B244" s="171"/>
      <c r="D244" s="159" t="s">
        <v>178</v>
      </c>
      <c r="E244" s="172" t="s">
        <v>5</v>
      </c>
      <c r="F244" s="173" t="s">
        <v>180</v>
      </c>
      <c r="H244" s="174">
        <v>2.88</v>
      </c>
      <c r="L244" s="171"/>
      <c r="M244" s="175"/>
      <c r="N244" s="176"/>
      <c r="O244" s="176"/>
      <c r="P244" s="176"/>
      <c r="Q244" s="176"/>
      <c r="R244" s="176"/>
      <c r="S244" s="176"/>
      <c r="T244" s="177"/>
      <c r="AT244" s="178" t="s">
        <v>178</v>
      </c>
      <c r="AU244" s="178" t="s">
        <v>79</v>
      </c>
      <c r="AV244" s="12" t="s">
        <v>133</v>
      </c>
      <c r="AW244" s="12" t="s">
        <v>31</v>
      </c>
      <c r="AX244" s="12" t="s">
        <v>72</v>
      </c>
      <c r="AY244" s="178" t="s">
        <v>126</v>
      </c>
    </row>
    <row r="245" spans="2:65" s="1" customFormat="1" ht="31.5" customHeight="1">
      <c r="B245" s="147"/>
      <c r="C245" s="148" t="s">
        <v>429</v>
      </c>
      <c r="D245" s="148" t="s">
        <v>128</v>
      </c>
      <c r="E245" s="149" t="s">
        <v>430</v>
      </c>
      <c r="F245" s="150" t="s">
        <v>431</v>
      </c>
      <c r="G245" s="151" t="s">
        <v>223</v>
      </c>
      <c r="H245" s="152">
        <v>3</v>
      </c>
      <c r="I245" s="319"/>
      <c r="J245" s="153">
        <f>ROUND(I245*H245,2)</f>
        <v>0</v>
      </c>
      <c r="K245" s="150" t="s">
        <v>132</v>
      </c>
      <c r="L245" s="36"/>
      <c r="M245" s="154" t="s">
        <v>5</v>
      </c>
      <c r="N245" s="155" t="s">
        <v>38</v>
      </c>
      <c r="O245" s="156">
        <v>0.41499999999999998</v>
      </c>
      <c r="P245" s="156">
        <f>O245*H245</f>
        <v>1.2449999999999999</v>
      </c>
      <c r="Q245" s="156">
        <v>0</v>
      </c>
      <c r="R245" s="156">
        <f>Q245*H245</f>
        <v>0</v>
      </c>
      <c r="S245" s="156">
        <v>0.06</v>
      </c>
      <c r="T245" s="157">
        <f>S245*H245</f>
        <v>0.18</v>
      </c>
      <c r="AR245" s="22" t="s">
        <v>133</v>
      </c>
      <c r="AT245" s="22" t="s">
        <v>128</v>
      </c>
      <c r="AU245" s="22" t="s">
        <v>79</v>
      </c>
      <c r="AY245" s="22" t="s">
        <v>126</v>
      </c>
      <c r="BE245" s="158">
        <f>IF(N245="základní",J245,0)</f>
        <v>0</v>
      </c>
      <c r="BF245" s="158">
        <f>IF(N245="snížená",J245,0)</f>
        <v>0</v>
      </c>
      <c r="BG245" s="158">
        <f>IF(N245="zákl. přenesená",J245,0)</f>
        <v>0</v>
      </c>
      <c r="BH245" s="158">
        <f>IF(N245="sníž. přenesená",J245,0)</f>
        <v>0</v>
      </c>
      <c r="BI245" s="158">
        <f>IF(N245="nulová",J245,0)</f>
        <v>0</v>
      </c>
      <c r="BJ245" s="22" t="s">
        <v>72</v>
      </c>
      <c r="BK245" s="158">
        <f>ROUND(I245*H245,2)</f>
        <v>0</v>
      </c>
      <c r="BL245" s="22" t="s">
        <v>133</v>
      </c>
      <c r="BM245" s="22" t="s">
        <v>432</v>
      </c>
    </row>
    <row r="246" spans="2:65" s="1" customFormat="1" ht="27">
      <c r="B246" s="36"/>
      <c r="D246" s="159" t="s">
        <v>135</v>
      </c>
      <c r="F246" s="160" t="s">
        <v>427</v>
      </c>
      <c r="L246" s="36"/>
      <c r="M246" s="161"/>
      <c r="N246" s="37"/>
      <c r="O246" s="37"/>
      <c r="P246" s="37"/>
      <c r="Q246" s="37"/>
      <c r="R246" s="37"/>
      <c r="S246" s="37"/>
      <c r="T246" s="65"/>
      <c r="AT246" s="22" t="s">
        <v>135</v>
      </c>
      <c r="AU246" s="22" t="s">
        <v>79</v>
      </c>
    </row>
    <row r="247" spans="2:65" s="1" customFormat="1" ht="31.5" customHeight="1">
      <c r="B247" s="147"/>
      <c r="C247" s="148" t="s">
        <v>433</v>
      </c>
      <c r="D247" s="148" t="s">
        <v>128</v>
      </c>
      <c r="E247" s="149" t="s">
        <v>434</v>
      </c>
      <c r="F247" s="150" t="s">
        <v>435</v>
      </c>
      <c r="G247" s="151" t="s">
        <v>234</v>
      </c>
      <c r="H247" s="152">
        <v>8</v>
      </c>
      <c r="I247" s="319"/>
      <c r="J247" s="153">
        <f>ROUND(I247*H247,2)</f>
        <v>0</v>
      </c>
      <c r="K247" s="150" t="s">
        <v>132</v>
      </c>
      <c r="L247" s="36"/>
      <c r="M247" s="154" t="s">
        <v>5</v>
      </c>
      <c r="N247" s="155" t="s">
        <v>38</v>
      </c>
      <c r="O247" s="156">
        <v>4.5129999999999999</v>
      </c>
      <c r="P247" s="156">
        <f>O247*H247</f>
        <v>36.103999999999999</v>
      </c>
      <c r="Q247" s="156">
        <v>3.6420000000000001E-2</v>
      </c>
      <c r="R247" s="156">
        <f>Q247*H247</f>
        <v>0.29136000000000001</v>
      </c>
      <c r="S247" s="156">
        <v>0</v>
      </c>
      <c r="T247" s="157">
        <f>S247*H247</f>
        <v>0</v>
      </c>
      <c r="AR247" s="22" t="s">
        <v>133</v>
      </c>
      <c r="AT247" s="22" t="s">
        <v>128</v>
      </c>
      <c r="AU247" s="22" t="s">
        <v>79</v>
      </c>
      <c r="AY247" s="22" t="s">
        <v>126</v>
      </c>
      <c r="BE247" s="158">
        <f>IF(N247="základní",J247,0)</f>
        <v>0</v>
      </c>
      <c r="BF247" s="158">
        <f>IF(N247="snížená",J247,0)</f>
        <v>0</v>
      </c>
      <c r="BG247" s="158">
        <f>IF(N247="zákl. přenesená",J247,0)</f>
        <v>0</v>
      </c>
      <c r="BH247" s="158">
        <f>IF(N247="sníž. přenesená",J247,0)</f>
        <v>0</v>
      </c>
      <c r="BI247" s="158">
        <f>IF(N247="nulová",J247,0)</f>
        <v>0</v>
      </c>
      <c r="BJ247" s="22" t="s">
        <v>72</v>
      </c>
      <c r="BK247" s="158">
        <f>ROUND(I247*H247,2)</f>
        <v>0</v>
      </c>
      <c r="BL247" s="22" t="s">
        <v>133</v>
      </c>
      <c r="BM247" s="22" t="s">
        <v>436</v>
      </c>
    </row>
    <row r="248" spans="2:65" s="1" customFormat="1" ht="40.5">
      <c r="B248" s="36"/>
      <c r="D248" s="159" t="s">
        <v>135</v>
      </c>
      <c r="F248" s="160" t="s">
        <v>437</v>
      </c>
      <c r="L248" s="36"/>
      <c r="M248" s="161"/>
      <c r="N248" s="37"/>
      <c r="O248" s="37"/>
      <c r="P248" s="37"/>
      <c r="Q248" s="37"/>
      <c r="R248" s="37"/>
      <c r="S248" s="37"/>
      <c r="T248" s="65"/>
      <c r="AT248" s="22" t="s">
        <v>135</v>
      </c>
      <c r="AU248" s="22" t="s">
        <v>79</v>
      </c>
    </row>
    <row r="249" spans="2:65" s="1" customFormat="1" ht="31.5" customHeight="1">
      <c r="B249" s="147"/>
      <c r="C249" s="148" t="s">
        <v>438</v>
      </c>
      <c r="D249" s="148" t="s">
        <v>128</v>
      </c>
      <c r="E249" s="149" t="s">
        <v>439</v>
      </c>
      <c r="F249" s="150" t="s">
        <v>440</v>
      </c>
      <c r="G249" s="151" t="s">
        <v>234</v>
      </c>
      <c r="H249" s="152">
        <v>3.14</v>
      </c>
      <c r="I249" s="319"/>
      <c r="J249" s="153">
        <f>ROUND(I249*H249,2)</f>
        <v>0</v>
      </c>
      <c r="K249" s="150" t="s">
        <v>132</v>
      </c>
      <c r="L249" s="36"/>
      <c r="M249" s="154" t="s">
        <v>5</v>
      </c>
      <c r="N249" s="155" t="s">
        <v>38</v>
      </c>
      <c r="O249" s="156">
        <v>15.641</v>
      </c>
      <c r="P249" s="156">
        <f>O249*H249</f>
        <v>49.112740000000002</v>
      </c>
      <c r="Q249" s="156">
        <v>0.22678000000000001</v>
      </c>
      <c r="R249" s="156">
        <f>Q249*H249</f>
        <v>0.71208920000000009</v>
      </c>
      <c r="S249" s="156">
        <v>0</v>
      </c>
      <c r="T249" s="157">
        <f>S249*H249</f>
        <v>0</v>
      </c>
      <c r="AR249" s="22" t="s">
        <v>133</v>
      </c>
      <c r="AT249" s="22" t="s">
        <v>128</v>
      </c>
      <c r="AU249" s="22" t="s">
        <v>79</v>
      </c>
      <c r="AY249" s="22" t="s">
        <v>126</v>
      </c>
      <c r="BE249" s="158">
        <f>IF(N249="základní",J249,0)</f>
        <v>0</v>
      </c>
      <c r="BF249" s="158">
        <f>IF(N249="snížená",J249,0)</f>
        <v>0</v>
      </c>
      <c r="BG249" s="158">
        <f>IF(N249="zákl. přenesená",J249,0)</f>
        <v>0</v>
      </c>
      <c r="BH249" s="158">
        <f>IF(N249="sníž. přenesená",J249,0)</f>
        <v>0</v>
      </c>
      <c r="BI249" s="158">
        <f>IF(N249="nulová",J249,0)</f>
        <v>0</v>
      </c>
      <c r="BJ249" s="22" t="s">
        <v>72</v>
      </c>
      <c r="BK249" s="158">
        <f>ROUND(I249*H249,2)</f>
        <v>0</v>
      </c>
      <c r="BL249" s="22" t="s">
        <v>133</v>
      </c>
      <c r="BM249" s="22" t="s">
        <v>441</v>
      </c>
    </row>
    <row r="250" spans="2:65" s="1" customFormat="1" ht="40.5">
      <c r="B250" s="36"/>
      <c r="D250" s="159" t="s">
        <v>135</v>
      </c>
      <c r="F250" s="160" t="s">
        <v>442</v>
      </c>
      <c r="L250" s="36"/>
      <c r="M250" s="161"/>
      <c r="N250" s="37"/>
      <c r="O250" s="37"/>
      <c r="P250" s="37"/>
      <c r="Q250" s="37"/>
      <c r="R250" s="37"/>
      <c r="S250" s="37"/>
      <c r="T250" s="65"/>
      <c r="AT250" s="22" t="s">
        <v>135</v>
      </c>
      <c r="AU250" s="22" t="s">
        <v>79</v>
      </c>
    </row>
    <row r="251" spans="2:65" s="1" customFormat="1" ht="44.25" customHeight="1">
      <c r="B251" s="147"/>
      <c r="C251" s="148" t="s">
        <v>443</v>
      </c>
      <c r="D251" s="148" t="s">
        <v>128</v>
      </c>
      <c r="E251" s="149" t="s">
        <v>444</v>
      </c>
      <c r="F251" s="150" t="s">
        <v>445</v>
      </c>
      <c r="G251" s="151" t="s">
        <v>234</v>
      </c>
      <c r="H251" s="152">
        <v>3.14</v>
      </c>
      <c r="I251" s="319"/>
      <c r="J251" s="153">
        <f>ROUND(I251*H251,2)</f>
        <v>0</v>
      </c>
      <c r="K251" s="150" t="s">
        <v>132</v>
      </c>
      <c r="L251" s="36"/>
      <c r="M251" s="154" t="s">
        <v>5</v>
      </c>
      <c r="N251" s="155" t="s">
        <v>38</v>
      </c>
      <c r="O251" s="156">
        <v>1.468</v>
      </c>
      <c r="P251" s="156">
        <f>O251*H251</f>
        <v>4.6095199999999998</v>
      </c>
      <c r="Q251" s="156">
        <v>8.2699999999999996E-3</v>
      </c>
      <c r="R251" s="156">
        <f>Q251*H251</f>
        <v>2.5967799999999999E-2</v>
      </c>
      <c r="S251" s="156">
        <v>0</v>
      </c>
      <c r="T251" s="157">
        <f>S251*H251</f>
        <v>0</v>
      </c>
      <c r="AR251" s="22" t="s">
        <v>133</v>
      </c>
      <c r="AT251" s="22" t="s">
        <v>128</v>
      </c>
      <c r="AU251" s="22" t="s">
        <v>79</v>
      </c>
      <c r="AY251" s="22" t="s">
        <v>126</v>
      </c>
      <c r="BE251" s="158">
        <f>IF(N251="základní",J251,0)</f>
        <v>0</v>
      </c>
      <c r="BF251" s="158">
        <f>IF(N251="snížená",J251,0)</f>
        <v>0</v>
      </c>
      <c r="BG251" s="158">
        <f>IF(N251="zákl. přenesená",J251,0)</f>
        <v>0</v>
      </c>
      <c r="BH251" s="158">
        <f>IF(N251="sníž. přenesená",J251,0)</f>
        <v>0</v>
      </c>
      <c r="BI251" s="158">
        <f>IF(N251="nulová",J251,0)</f>
        <v>0</v>
      </c>
      <c r="BJ251" s="22" t="s">
        <v>72</v>
      </c>
      <c r="BK251" s="158">
        <f>ROUND(I251*H251,2)</f>
        <v>0</v>
      </c>
      <c r="BL251" s="22" t="s">
        <v>133</v>
      </c>
      <c r="BM251" s="22" t="s">
        <v>446</v>
      </c>
    </row>
    <row r="252" spans="2:65" s="1" customFormat="1" ht="40.5">
      <c r="B252" s="36"/>
      <c r="D252" s="159" t="s">
        <v>135</v>
      </c>
      <c r="F252" s="160" t="s">
        <v>442</v>
      </c>
      <c r="L252" s="36"/>
      <c r="M252" s="161"/>
      <c r="N252" s="37"/>
      <c r="O252" s="37"/>
      <c r="P252" s="37"/>
      <c r="Q252" s="37"/>
      <c r="R252" s="37"/>
      <c r="S252" s="37"/>
      <c r="T252" s="65"/>
      <c r="AT252" s="22" t="s">
        <v>135</v>
      </c>
      <c r="AU252" s="22" t="s">
        <v>79</v>
      </c>
    </row>
    <row r="253" spans="2:65" s="1" customFormat="1" ht="22.5" customHeight="1">
      <c r="B253" s="147"/>
      <c r="C253" s="148" t="s">
        <v>447</v>
      </c>
      <c r="D253" s="148" t="s">
        <v>128</v>
      </c>
      <c r="E253" s="149" t="s">
        <v>448</v>
      </c>
      <c r="F253" s="150" t="s">
        <v>449</v>
      </c>
      <c r="G253" s="151" t="s">
        <v>223</v>
      </c>
      <c r="H253" s="152">
        <v>140</v>
      </c>
      <c r="I253" s="319"/>
      <c r="J253" s="153">
        <f t="shared" ref="J253:J258" si="0">ROUND(I253*H253,2)</f>
        <v>0</v>
      </c>
      <c r="K253" s="150" t="s">
        <v>132</v>
      </c>
      <c r="L253" s="36"/>
      <c r="M253" s="154" t="s">
        <v>5</v>
      </c>
      <c r="N253" s="155" t="s">
        <v>38</v>
      </c>
      <c r="O253" s="156">
        <v>0.18</v>
      </c>
      <c r="P253" s="156">
        <f t="shared" ref="P253:P258" si="1">O253*H253</f>
        <v>25.2</v>
      </c>
      <c r="Q253" s="156">
        <v>0</v>
      </c>
      <c r="R253" s="156">
        <f t="shared" ref="R253:R258" si="2">Q253*H253</f>
        <v>0</v>
      </c>
      <c r="S253" s="156">
        <v>1.2E-2</v>
      </c>
      <c r="T253" s="157">
        <f t="shared" ref="T253:T258" si="3">S253*H253</f>
        <v>1.68</v>
      </c>
      <c r="AR253" s="22" t="s">
        <v>133</v>
      </c>
      <c r="AT253" s="22" t="s">
        <v>128</v>
      </c>
      <c r="AU253" s="22" t="s">
        <v>79</v>
      </c>
      <c r="AY253" s="22" t="s">
        <v>126</v>
      </c>
      <c r="BE253" s="158">
        <f t="shared" ref="BE253:BE258" si="4">IF(N253="základní",J253,0)</f>
        <v>0</v>
      </c>
      <c r="BF253" s="158">
        <f t="shared" ref="BF253:BF258" si="5">IF(N253="snížená",J253,0)</f>
        <v>0</v>
      </c>
      <c r="BG253" s="158">
        <f t="shared" ref="BG253:BG258" si="6">IF(N253="zákl. přenesená",J253,0)</f>
        <v>0</v>
      </c>
      <c r="BH253" s="158">
        <f t="shared" ref="BH253:BH258" si="7">IF(N253="sníž. přenesená",J253,0)</f>
        <v>0</v>
      </c>
      <c r="BI253" s="158">
        <f t="shared" ref="BI253:BI258" si="8">IF(N253="nulová",J253,0)</f>
        <v>0</v>
      </c>
      <c r="BJ253" s="22" t="s">
        <v>72</v>
      </c>
      <c r="BK253" s="158">
        <f t="shared" ref="BK253:BK258" si="9">ROUND(I253*H253,2)</f>
        <v>0</v>
      </c>
      <c r="BL253" s="22" t="s">
        <v>133</v>
      </c>
      <c r="BM253" s="22" t="s">
        <v>450</v>
      </c>
    </row>
    <row r="254" spans="2:65" s="1" customFormat="1" ht="31.5" customHeight="1">
      <c r="B254" s="147"/>
      <c r="C254" s="148" t="s">
        <v>451</v>
      </c>
      <c r="D254" s="148" t="s">
        <v>128</v>
      </c>
      <c r="E254" s="149" t="s">
        <v>452</v>
      </c>
      <c r="F254" s="150" t="s">
        <v>453</v>
      </c>
      <c r="G254" s="151" t="s">
        <v>223</v>
      </c>
      <c r="H254" s="152">
        <v>140</v>
      </c>
      <c r="I254" s="319"/>
      <c r="J254" s="153">
        <f t="shared" si="0"/>
        <v>0</v>
      </c>
      <c r="K254" s="150" t="s">
        <v>132</v>
      </c>
      <c r="L254" s="36"/>
      <c r="M254" s="154" t="s">
        <v>5</v>
      </c>
      <c r="N254" s="155" t="s">
        <v>38</v>
      </c>
      <c r="O254" s="156">
        <v>0.11600000000000001</v>
      </c>
      <c r="P254" s="156">
        <f t="shared" si="1"/>
        <v>16.240000000000002</v>
      </c>
      <c r="Q254" s="156">
        <v>0</v>
      </c>
      <c r="R254" s="156">
        <f t="shared" si="2"/>
        <v>0</v>
      </c>
      <c r="S254" s="156">
        <v>1.6E-2</v>
      </c>
      <c r="T254" s="157">
        <f t="shared" si="3"/>
        <v>2.2400000000000002</v>
      </c>
      <c r="AR254" s="22" t="s">
        <v>133</v>
      </c>
      <c r="AT254" s="22" t="s">
        <v>128</v>
      </c>
      <c r="AU254" s="22" t="s">
        <v>79</v>
      </c>
      <c r="AY254" s="22" t="s">
        <v>126</v>
      </c>
      <c r="BE254" s="158">
        <f t="shared" si="4"/>
        <v>0</v>
      </c>
      <c r="BF254" s="158">
        <f t="shared" si="5"/>
        <v>0</v>
      </c>
      <c r="BG254" s="158">
        <f t="shared" si="6"/>
        <v>0</v>
      </c>
      <c r="BH254" s="158">
        <f t="shared" si="7"/>
        <v>0</v>
      </c>
      <c r="BI254" s="158">
        <f t="shared" si="8"/>
        <v>0</v>
      </c>
      <c r="BJ254" s="22" t="s">
        <v>72</v>
      </c>
      <c r="BK254" s="158">
        <f t="shared" si="9"/>
        <v>0</v>
      </c>
      <c r="BL254" s="22" t="s">
        <v>133</v>
      </c>
      <c r="BM254" s="22" t="s">
        <v>454</v>
      </c>
    </row>
    <row r="255" spans="2:65" s="1" customFormat="1" ht="22.5" customHeight="1">
      <c r="B255" s="147"/>
      <c r="C255" s="148" t="s">
        <v>455</v>
      </c>
      <c r="D255" s="148" t="s">
        <v>128</v>
      </c>
      <c r="E255" s="149" t="s">
        <v>456</v>
      </c>
      <c r="F255" s="150" t="s">
        <v>457</v>
      </c>
      <c r="G255" s="151" t="s">
        <v>300</v>
      </c>
      <c r="H255" s="152">
        <v>3</v>
      </c>
      <c r="I255" s="319"/>
      <c r="J255" s="153">
        <f t="shared" si="0"/>
        <v>0</v>
      </c>
      <c r="K255" s="150" t="s">
        <v>5</v>
      </c>
      <c r="L255" s="36"/>
      <c r="M255" s="154" t="s">
        <v>5</v>
      </c>
      <c r="N255" s="155" t="s">
        <v>38</v>
      </c>
      <c r="O255" s="156">
        <v>0</v>
      </c>
      <c r="P255" s="156">
        <f t="shared" si="1"/>
        <v>0</v>
      </c>
      <c r="Q255" s="156">
        <v>0</v>
      </c>
      <c r="R255" s="156">
        <f t="shared" si="2"/>
        <v>0</v>
      </c>
      <c r="S255" s="156">
        <v>0</v>
      </c>
      <c r="T255" s="157">
        <f t="shared" si="3"/>
        <v>0</v>
      </c>
      <c r="AR255" s="22" t="s">
        <v>133</v>
      </c>
      <c r="AT255" s="22" t="s">
        <v>128</v>
      </c>
      <c r="AU255" s="22" t="s">
        <v>79</v>
      </c>
      <c r="AY255" s="22" t="s">
        <v>126</v>
      </c>
      <c r="BE255" s="158">
        <f t="shared" si="4"/>
        <v>0</v>
      </c>
      <c r="BF255" s="158">
        <f t="shared" si="5"/>
        <v>0</v>
      </c>
      <c r="BG255" s="158">
        <f t="shared" si="6"/>
        <v>0</v>
      </c>
      <c r="BH255" s="158">
        <f t="shared" si="7"/>
        <v>0</v>
      </c>
      <c r="BI255" s="158">
        <f t="shared" si="8"/>
        <v>0</v>
      </c>
      <c r="BJ255" s="22" t="s">
        <v>72</v>
      </c>
      <c r="BK255" s="158">
        <f t="shared" si="9"/>
        <v>0</v>
      </c>
      <c r="BL255" s="22" t="s">
        <v>133</v>
      </c>
      <c r="BM255" s="22" t="s">
        <v>458</v>
      </c>
    </row>
    <row r="256" spans="2:65" s="1" customFormat="1" ht="22.5" customHeight="1">
      <c r="B256" s="147"/>
      <c r="C256" s="148" t="s">
        <v>459</v>
      </c>
      <c r="D256" s="148" t="s">
        <v>128</v>
      </c>
      <c r="E256" s="149" t="s">
        <v>460</v>
      </c>
      <c r="F256" s="150" t="s">
        <v>461</v>
      </c>
      <c r="G256" s="151" t="s">
        <v>462</v>
      </c>
      <c r="H256" s="152">
        <v>1</v>
      </c>
      <c r="I256" s="319"/>
      <c r="J256" s="153">
        <f t="shared" si="0"/>
        <v>0</v>
      </c>
      <c r="K256" s="150" t="s">
        <v>5</v>
      </c>
      <c r="L256" s="36"/>
      <c r="M256" s="154" t="s">
        <v>5</v>
      </c>
      <c r="N256" s="155" t="s">
        <v>38</v>
      </c>
      <c r="O256" s="156">
        <v>0</v>
      </c>
      <c r="P256" s="156">
        <f t="shared" si="1"/>
        <v>0</v>
      </c>
      <c r="Q256" s="156">
        <v>0</v>
      </c>
      <c r="R256" s="156">
        <f t="shared" si="2"/>
        <v>0</v>
      </c>
      <c r="S256" s="156">
        <v>0</v>
      </c>
      <c r="T256" s="157">
        <f t="shared" si="3"/>
        <v>0</v>
      </c>
      <c r="AR256" s="22" t="s">
        <v>133</v>
      </c>
      <c r="AT256" s="22" t="s">
        <v>128</v>
      </c>
      <c r="AU256" s="22" t="s">
        <v>79</v>
      </c>
      <c r="AY256" s="22" t="s">
        <v>126</v>
      </c>
      <c r="BE256" s="158">
        <f t="shared" si="4"/>
        <v>0</v>
      </c>
      <c r="BF256" s="158">
        <f t="shared" si="5"/>
        <v>0</v>
      </c>
      <c r="BG256" s="158">
        <f t="shared" si="6"/>
        <v>0</v>
      </c>
      <c r="BH256" s="158">
        <f t="shared" si="7"/>
        <v>0</v>
      </c>
      <c r="BI256" s="158">
        <f t="shared" si="8"/>
        <v>0</v>
      </c>
      <c r="BJ256" s="22" t="s">
        <v>72</v>
      </c>
      <c r="BK256" s="158">
        <f t="shared" si="9"/>
        <v>0</v>
      </c>
      <c r="BL256" s="22" t="s">
        <v>133</v>
      </c>
      <c r="BM256" s="22" t="s">
        <v>463</v>
      </c>
    </row>
    <row r="257" spans="2:65" s="1" customFormat="1" ht="22.5" customHeight="1">
      <c r="B257" s="147"/>
      <c r="C257" s="148" t="s">
        <v>464</v>
      </c>
      <c r="D257" s="148" t="s">
        <v>128</v>
      </c>
      <c r="E257" s="149" t="s">
        <v>465</v>
      </c>
      <c r="F257" s="150" t="s">
        <v>466</v>
      </c>
      <c r="G257" s="151" t="s">
        <v>462</v>
      </c>
      <c r="H257" s="152">
        <v>1</v>
      </c>
      <c r="I257" s="319"/>
      <c r="J257" s="153">
        <f t="shared" si="0"/>
        <v>0</v>
      </c>
      <c r="K257" s="150" t="s">
        <v>5</v>
      </c>
      <c r="L257" s="36"/>
      <c r="M257" s="154" t="s">
        <v>5</v>
      </c>
      <c r="N257" s="155" t="s">
        <v>38</v>
      </c>
      <c r="O257" s="156">
        <v>0</v>
      </c>
      <c r="P257" s="156">
        <f t="shared" si="1"/>
        <v>0</v>
      </c>
      <c r="Q257" s="156">
        <v>0</v>
      </c>
      <c r="R257" s="156">
        <f t="shared" si="2"/>
        <v>0</v>
      </c>
      <c r="S257" s="156">
        <v>0</v>
      </c>
      <c r="T257" s="157">
        <f t="shared" si="3"/>
        <v>0</v>
      </c>
      <c r="AR257" s="22" t="s">
        <v>133</v>
      </c>
      <c r="AT257" s="22" t="s">
        <v>128</v>
      </c>
      <c r="AU257" s="22" t="s">
        <v>79</v>
      </c>
      <c r="AY257" s="22" t="s">
        <v>126</v>
      </c>
      <c r="BE257" s="158">
        <f t="shared" si="4"/>
        <v>0</v>
      </c>
      <c r="BF257" s="158">
        <f t="shared" si="5"/>
        <v>0</v>
      </c>
      <c r="BG257" s="158">
        <f t="shared" si="6"/>
        <v>0</v>
      </c>
      <c r="BH257" s="158">
        <f t="shared" si="7"/>
        <v>0</v>
      </c>
      <c r="BI257" s="158">
        <f t="shared" si="8"/>
        <v>0</v>
      </c>
      <c r="BJ257" s="22" t="s">
        <v>72</v>
      </c>
      <c r="BK257" s="158">
        <f t="shared" si="9"/>
        <v>0</v>
      </c>
      <c r="BL257" s="22" t="s">
        <v>133</v>
      </c>
      <c r="BM257" s="22" t="s">
        <v>467</v>
      </c>
    </row>
    <row r="258" spans="2:65" s="1" customFormat="1" ht="22.5" customHeight="1">
      <c r="B258" s="147"/>
      <c r="C258" s="148" t="s">
        <v>468</v>
      </c>
      <c r="D258" s="148" t="s">
        <v>128</v>
      </c>
      <c r="E258" s="149" t="s">
        <v>469</v>
      </c>
      <c r="F258" s="150" t="s">
        <v>470</v>
      </c>
      <c r="G258" s="151" t="s">
        <v>223</v>
      </c>
      <c r="H258" s="152">
        <v>21</v>
      </c>
      <c r="I258" s="319"/>
      <c r="J258" s="153">
        <f t="shared" si="0"/>
        <v>0</v>
      </c>
      <c r="K258" s="150" t="s">
        <v>5</v>
      </c>
      <c r="L258" s="36"/>
      <c r="M258" s="154" t="s">
        <v>5</v>
      </c>
      <c r="N258" s="155" t="s">
        <v>38</v>
      </c>
      <c r="O258" s="156">
        <v>0.23599999999999999</v>
      </c>
      <c r="P258" s="156">
        <f t="shared" si="1"/>
        <v>4.9559999999999995</v>
      </c>
      <c r="Q258" s="156">
        <v>0</v>
      </c>
      <c r="R258" s="156">
        <f t="shared" si="2"/>
        <v>0</v>
      </c>
      <c r="S258" s="156">
        <v>0</v>
      </c>
      <c r="T258" s="157">
        <f t="shared" si="3"/>
        <v>0</v>
      </c>
      <c r="AR258" s="22" t="s">
        <v>133</v>
      </c>
      <c r="AT258" s="22" t="s">
        <v>128</v>
      </c>
      <c r="AU258" s="22" t="s">
        <v>79</v>
      </c>
      <c r="AY258" s="22" t="s">
        <v>126</v>
      </c>
      <c r="BE258" s="158">
        <f t="shared" si="4"/>
        <v>0</v>
      </c>
      <c r="BF258" s="158">
        <f t="shared" si="5"/>
        <v>0</v>
      </c>
      <c r="BG258" s="158">
        <f t="shared" si="6"/>
        <v>0</v>
      </c>
      <c r="BH258" s="158">
        <f t="shared" si="7"/>
        <v>0</v>
      </c>
      <c r="BI258" s="158">
        <f t="shared" si="8"/>
        <v>0</v>
      </c>
      <c r="BJ258" s="22" t="s">
        <v>72</v>
      </c>
      <c r="BK258" s="158">
        <f t="shared" si="9"/>
        <v>0</v>
      </c>
      <c r="BL258" s="22" t="s">
        <v>133</v>
      </c>
      <c r="BM258" s="22" t="s">
        <v>471</v>
      </c>
    </row>
    <row r="259" spans="2:65" s="1" customFormat="1" ht="67.5">
      <c r="B259" s="36"/>
      <c r="D259" s="159" t="s">
        <v>135</v>
      </c>
      <c r="F259" s="160" t="s">
        <v>472</v>
      </c>
      <c r="L259" s="36"/>
      <c r="M259" s="161"/>
      <c r="N259" s="37"/>
      <c r="O259" s="37"/>
      <c r="P259" s="37"/>
      <c r="Q259" s="37"/>
      <c r="R259" s="37"/>
      <c r="S259" s="37"/>
      <c r="T259" s="65"/>
      <c r="AT259" s="22" t="s">
        <v>135</v>
      </c>
      <c r="AU259" s="22" t="s">
        <v>79</v>
      </c>
    </row>
    <row r="260" spans="2:65" s="1" customFormat="1" ht="22.5" customHeight="1">
      <c r="B260" s="147"/>
      <c r="C260" s="148" t="s">
        <v>473</v>
      </c>
      <c r="D260" s="148" t="s">
        <v>128</v>
      </c>
      <c r="E260" s="149" t="s">
        <v>474</v>
      </c>
      <c r="F260" s="150" t="s">
        <v>475</v>
      </c>
      <c r="G260" s="151" t="s">
        <v>223</v>
      </c>
      <c r="H260" s="152">
        <v>21</v>
      </c>
      <c r="I260" s="319"/>
      <c r="J260" s="153">
        <f>ROUND(I260*H260,2)</f>
        <v>0</v>
      </c>
      <c r="K260" s="150" t="s">
        <v>132</v>
      </c>
      <c r="L260" s="36"/>
      <c r="M260" s="154" t="s">
        <v>5</v>
      </c>
      <c r="N260" s="155" t="s">
        <v>38</v>
      </c>
      <c r="O260" s="156">
        <v>0.51</v>
      </c>
      <c r="P260" s="156">
        <f>O260*H260</f>
        <v>10.71</v>
      </c>
      <c r="Q260" s="156">
        <v>0</v>
      </c>
      <c r="R260" s="156">
        <f>Q260*H260</f>
        <v>0</v>
      </c>
      <c r="S260" s="156">
        <v>0</v>
      </c>
      <c r="T260" s="157">
        <f>S260*H260</f>
        <v>0</v>
      </c>
      <c r="AR260" s="22" t="s">
        <v>133</v>
      </c>
      <c r="AT260" s="22" t="s">
        <v>128</v>
      </c>
      <c r="AU260" s="22" t="s">
        <v>79</v>
      </c>
      <c r="AY260" s="22" t="s">
        <v>126</v>
      </c>
      <c r="BE260" s="158">
        <f>IF(N260="základní",J260,0)</f>
        <v>0</v>
      </c>
      <c r="BF260" s="158">
        <f>IF(N260="snížená",J260,0)</f>
        <v>0</v>
      </c>
      <c r="BG260" s="158">
        <f>IF(N260="zákl. přenesená",J260,0)</f>
        <v>0</v>
      </c>
      <c r="BH260" s="158">
        <f>IF(N260="sníž. přenesená",J260,0)</f>
        <v>0</v>
      </c>
      <c r="BI260" s="158">
        <f>IF(N260="nulová",J260,0)</f>
        <v>0</v>
      </c>
      <c r="BJ260" s="22" t="s">
        <v>72</v>
      </c>
      <c r="BK260" s="158">
        <f>ROUND(I260*H260,2)</f>
        <v>0</v>
      </c>
      <c r="BL260" s="22" t="s">
        <v>133</v>
      </c>
      <c r="BM260" s="22" t="s">
        <v>476</v>
      </c>
    </row>
    <row r="261" spans="2:65" s="1" customFormat="1" ht="67.5">
      <c r="B261" s="36"/>
      <c r="D261" s="159" t="s">
        <v>135</v>
      </c>
      <c r="F261" s="160" t="s">
        <v>477</v>
      </c>
      <c r="L261" s="36"/>
      <c r="M261" s="161"/>
      <c r="N261" s="37"/>
      <c r="O261" s="37"/>
      <c r="P261" s="37"/>
      <c r="Q261" s="37"/>
      <c r="R261" s="37"/>
      <c r="S261" s="37"/>
      <c r="T261" s="65"/>
      <c r="AT261" s="22" t="s">
        <v>135</v>
      </c>
      <c r="AU261" s="22" t="s">
        <v>79</v>
      </c>
    </row>
    <row r="262" spans="2:65" s="1" customFormat="1" ht="22.5" customHeight="1">
      <c r="B262" s="147"/>
      <c r="C262" s="148" t="s">
        <v>478</v>
      </c>
      <c r="D262" s="148" t="s">
        <v>128</v>
      </c>
      <c r="E262" s="149" t="s">
        <v>479</v>
      </c>
      <c r="F262" s="150" t="s">
        <v>480</v>
      </c>
      <c r="G262" s="151" t="s">
        <v>139</v>
      </c>
      <c r="H262" s="152">
        <v>0.5</v>
      </c>
      <c r="I262" s="319"/>
      <c r="J262" s="153">
        <f>ROUND(I262*H262,2)</f>
        <v>0</v>
      </c>
      <c r="K262" s="150" t="s">
        <v>132</v>
      </c>
      <c r="L262" s="36"/>
      <c r="M262" s="154" t="s">
        <v>5</v>
      </c>
      <c r="N262" s="155" t="s">
        <v>38</v>
      </c>
      <c r="O262" s="156">
        <v>26.545000000000002</v>
      </c>
      <c r="P262" s="156">
        <f>O262*H262</f>
        <v>13.272500000000001</v>
      </c>
      <c r="Q262" s="156">
        <v>0.54034000000000004</v>
      </c>
      <c r="R262" s="156">
        <f>Q262*H262</f>
        <v>0.27017000000000002</v>
      </c>
      <c r="S262" s="156">
        <v>0</v>
      </c>
      <c r="T262" s="157">
        <f>S262*H262</f>
        <v>0</v>
      </c>
      <c r="AR262" s="22" t="s">
        <v>133</v>
      </c>
      <c r="AT262" s="22" t="s">
        <v>128</v>
      </c>
      <c r="AU262" s="22" t="s">
        <v>79</v>
      </c>
      <c r="AY262" s="22" t="s">
        <v>126</v>
      </c>
      <c r="BE262" s="158">
        <f>IF(N262="základní",J262,0)</f>
        <v>0</v>
      </c>
      <c r="BF262" s="158">
        <f>IF(N262="snížená",J262,0)</f>
        <v>0</v>
      </c>
      <c r="BG262" s="158">
        <f>IF(N262="zákl. přenesená",J262,0)</f>
        <v>0</v>
      </c>
      <c r="BH262" s="158">
        <f>IF(N262="sníž. přenesená",J262,0)</f>
        <v>0</v>
      </c>
      <c r="BI262" s="158">
        <f>IF(N262="nulová",J262,0)</f>
        <v>0</v>
      </c>
      <c r="BJ262" s="22" t="s">
        <v>72</v>
      </c>
      <c r="BK262" s="158">
        <f>ROUND(I262*H262,2)</f>
        <v>0</v>
      </c>
      <c r="BL262" s="22" t="s">
        <v>133</v>
      </c>
      <c r="BM262" s="22" t="s">
        <v>481</v>
      </c>
    </row>
    <row r="263" spans="2:65" s="1" customFormat="1" ht="108">
      <c r="B263" s="36"/>
      <c r="D263" s="159" t="s">
        <v>135</v>
      </c>
      <c r="F263" s="160" t="s">
        <v>482</v>
      </c>
      <c r="L263" s="36"/>
      <c r="M263" s="161"/>
      <c r="N263" s="37"/>
      <c r="O263" s="37"/>
      <c r="P263" s="37"/>
      <c r="Q263" s="37"/>
      <c r="R263" s="37"/>
      <c r="S263" s="37"/>
      <c r="T263" s="65"/>
      <c r="AT263" s="22" t="s">
        <v>135</v>
      </c>
      <c r="AU263" s="22" t="s">
        <v>79</v>
      </c>
    </row>
    <row r="264" spans="2:65" s="1" customFormat="1" ht="22.5" customHeight="1">
      <c r="B264" s="147"/>
      <c r="C264" s="181" t="s">
        <v>483</v>
      </c>
      <c r="D264" s="181" t="s">
        <v>208</v>
      </c>
      <c r="E264" s="182" t="s">
        <v>484</v>
      </c>
      <c r="F264" s="183" t="s">
        <v>485</v>
      </c>
      <c r="G264" s="184" t="s">
        <v>486</v>
      </c>
      <c r="H264" s="185">
        <v>0.2</v>
      </c>
      <c r="I264" s="320"/>
      <c r="J264" s="186">
        <f>ROUND(I264*H264,2)</f>
        <v>0</v>
      </c>
      <c r="K264" s="183" t="s">
        <v>132</v>
      </c>
      <c r="L264" s="187"/>
      <c r="M264" s="188" t="s">
        <v>5</v>
      </c>
      <c r="N264" s="189" t="s">
        <v>38</v>
      </c>
      <c r="O264" s="156">
        <v>0</v>
      </c>
      <c r="P264" s="156">
        <f>O264*H264</f>
        <v>0</v>
      </c>
      <c r="Q264" s="156">
        <v>4.0999999999999996</v>
      </c>
      <c r="R264" s="156">
        <f>Q264*H264</f>
        <v>0.82</v>
      </c>
      <c r="S264" s="156">
        <v>0</v>
      </c>
      <c r="T264" s="157">
        <f>S264*H264</f>
        <v>0</v>
      </c>
      <c r="AR264" s="22" t="s">
        <v>164</v>
      </c>
      <c r="AT264" s="22" t="s">
        <v>208</v>
      </c>
      <c r="AU264" s="22" t="s">
        <v>79</v>
      </c>
      <c r="AY264" s="22" t="s">
        <v>126</v>
      </c>
      <c r="BE264" s="158">
        <f>IF(N264="základní",J264,0)</f>
        <v>0</v>
      </c>
      <c r="BF264" s="158">
        <f>IF(N264="snížená",J264,0)</f>
        <v>0</v>
      </c>
      <c r="BG264" s="158">
        <f>IF(N264="zákl. přenesená",J264,0)</f>
        <v>0</v>
      </c>
      <c r="BH264" s="158">
        <f>IF(N264="sníž. přenesená",J264,0)</f>
        <v>0</v>
      </c>
      <c r="BI264" s="158">
        <f>IF(N264="nulová",J264,0)</f>
        <v>0</v>
      </c>
      <c r="BJ264" s="22" t="s">
        <v>72</v>
      </c>
      <c r="BK264" s="158">
        <f>ROUND(I264*H264,2)</f>
        <v>0</v>
      </c>
      <c r="BL264" s="22" t="s">
        <v>133</v>
      </c>
      <c r="BM264" s="22" t="s">
        <v>487</v>
      </c>
    </row>
    <row r="265" spans="2:65" s="10" customFormat="1" ht="29.85" customHeight="1">
      <c r="B265" s="134"/>
      <c r="D265" s="144" t="s">
        <v>66</v>
      </c>
      <c r="E265" s="145" t="s">
        <v>488</v>
      </c>
      <c r="F265" s="145" t="s">
        <v>489</v>
      </c>
      <c r="J265" s="146">
        <f>BK265</f>
        <v>0</v>
      </c>
      <c r="L265" s="134"/>
      <c r="M265" s="138"/>
      <c r="N265" s="139"/>
      <c r="O265" s="139"/>
      <c r="P265" s="140">
        <f>SUM(P266:P274)</f>
        <v>35.692653999999997</v>
      </c>
      <c r="Q265" s="139"/>
      <c r="R265" s="140">
        <f>SUM(R266:R274)</f>
        <v>0</v>
      </c>
      <c r="S265" s="139"/>
      <c r="T265" s="141">
        <f>SUM(T266:T274)</f>
        <v>0</v>
      </c>
      <c r="AR265" s="135" t="s">
        <v>72</v>
      </c>
      <c r="AT265" s="142" t="s">
        <v>66</v>
      </c>
      <c r="AU265" s="142" t="s">
        <v>72</v>
      </c>
      <c r="AY265" s="135" t="s">
        <v>126</v>
      </c>
      <c r="BK265" s="143">
        <f>SUM(BK266:BK274)</f>
        <v>0</v>
      </c>
    </row>
    <row r="266" spans="2:65" s="1" customFormat="1" ht="31.5" customHeight="1">
      <c r="B266" s="147"/>
      <c r="C266" s="148" t="s">
        <v>490</v>
      </c>
      <c r="D266" s="148" t="s">
        <v>128</v>
      </c>
      <c r="E266" s="149" t="s">
        <v>491</v>
      </c>
      <c r="F266" s="150" t="s">
        <v>492</v>
      </c>
      <c r="G266" s="151" t="s">
        <v>194</v>
      </c>
      <c r="H266" s="152">
        <v>17.085999999999999</v>
      </c>
      <c r="I266" s="319"/>
      <c r="J266" s="153">
        <f>ROUND(I266*H266,2)</f>
        <v>0</v>
      </c>
      <c r="K266" s="150" t="s">
        <v>132</v>
      </c>
      <c r="L266" s="36"/>
      <c r="M266" s="154" t="s">
        <v>5</v>
      </c>
      <c r="N266" s="155" t="s">
        <v>38</v>
      </c>
      <c r="O266" s="156">
        <v>1.88</v>
      </c>
      <c r="P266" s="156">
        <f>O266*H266</f>
        <v>32.121679999999998</v>
      </c>
      <c r="Q266" s="156">
        <v>0</v>
      </c>
      <c r="R266" s="156">
        <f>Q266*H266</f>
        <v>0</v>
      </c>
      <c r="S266" s="156">
        <v>0</v>
      </c>
      <c r="T266" s="157">
        <f>S266*H266</f>
        <v>0</v>
      </c>
      <c r="AR266" s="22" t="s">
        <v>133</v>
      </c>
      <c r="AT266" s="22" t="s">
        <v>128</v>
      </c>
      <c r="AU266" s="22" t="s">
        <v>79</v>
      </c>
      <c r="AY266" s="22" t="s">
        <v>126</v>
      </c>
      <c r="BE266" s="158">
        <f>IF(N266="základní",J266,0)</f>
        <v>0</v>
      </c>
      <c r="BF266" s="158">
        <f>IF(N266="snížená",J266,0)</f>
        <v>0</v>
      </c>
      <c r="BG266" s="158">
        <f>IF(N266="zákl. přenesená",J266,0)</f>
        <v>0</v>
      </c>
      <c r="BH266" s="158">
        <f>IF(N266="sníž. přenesená",J266,0)</f>
        <v>0</v>
      </c>
      <c r="BI266" s="158">
        <f>IF(N266="nulová",J266,0)</f>
        <v>0</v>
      </c>
      <c r="BJ266" s="22" t="s">
        <v>72</v>
      </c>
      <c r="BK266" s="158">
        <f>ROUND(I266*H266,2)</f>
        <v>0</v>
      </c>
      <c r="BL266" s="22" t="s">
        <v>133</v>
      </c>
      <c r="BM266" s="22" t="s">
        <v>493</v>
      </c>
    </row>
    <row r="267" spans="2:65" s="1" customFormat="1" ht="121.5">
      <c r="B267" s="36"/>
      <c r="D267" s="159" t="s">
        <v>135</v>
      </c>
      <c r="F267" s="160" t="s">
        <v>494</v>
      </c>
      <c r="L267" s="36"/>
      <c r="M267" s="161"/>
      <c r="N267" s="37"/>
      <c r="O267" s="37"/>
      <c r="P267" s="37"/>
      <c r="Q267" s="37"/>
      <c r="R267" s="37"/>
      <c r="S267" s="37"/>
      <c r="T267" s="65"/>
      <c r="AT267" s="22" t="s">
        <v>135</v>
      </c>
      <c r="AU267" s="22" t="s">
        <v>79</v>
      </c>
    </row>
    <row r="268" spans="2:65" s="1" customFormat="1" ht="31.5" customHeight="1">
      <c r="B268" s="147"/>
      <c r="C268" s="148" t="s">
        <v>495</v>
      </c>
      <c r="D268" s="148" t="s">
        <v>128</v>
      </c>
      <c r="E268" s="149" t="s">
        <v>496</v>
      </c>
      <c r="F268" s="150" t="s">
        <v>497</v>
      </c>
      <c r="G268" s="151" t="s">
        <v>194</v>
      </c>
      <c r="H268" s="152">
        <v>17.085999999999999</v>
      </c>
      <c r="I268" s="319"/>
      <c r="J268" s="153">
        <f>ROUND(I268*H268,2)</f>
        <v>0</v>
      </c>
      <c r="K268" s="150" t="s">
        <v>132</v>
      </c>
      <c r="L268" s="36"/>
      <c r="M268" s="154" t="s">
        <v>5</v>
      </c>
      <c r="N268" s="155" t="s">
        <v>38</v>
      </c>
      <c r="O268" s="156">
        <v>0.125</v>
      </c>
      <c r="P268" s="156">
        <f>O268*H268</f>
        <v>2.1357499999999998</v>
      </c>
      <c r="Q268" s="156">
        <v>0</v>
      </c>
      <c r="R268" s="156">
        <f>Q268*H268</f>
        <v>0</v>
      </c>
      <c r="S268" s="156">
        <v>0</v>
      </c>
      <c r="T268" s="157">
        <f>S268*H268</f>
        <v>0</v>
      </c>
      <c r="AR268" s="22" t="s">
        <v>133</v>
      </c>
      <c r="AT268" s="22" t="s">
        <v>128</v>
      </c>
      <c r="AU268" s="22" t="s">
        <v>79</v>
      </c>
      <c r="AY268" s="22" t="s">
        <v>126</v>
      </c>
      <c r="BE268" s="158">
        <f>IF(N268="základní",J268,0)</f>
        <v>0</v>
      </c>
      <c r="BF268" s="158">
        <f>IF(N268="snížená",J268,0)</f>
        <v>0</v>
      </c>
      <c r="BG268" s="158">
        <f>IF(N268="zákl. přenesená",J268,0)</f>
        <v>0</v>
      </c>
      <c r="BH268" s="158">
        <f>IF(N268="sníž. přenesená",J268,0)</f>
        <v>0</v>
      </c>
      <c r="BI268" s="158">
        <f>IF(N268="nulová",J268,0)</f>
        <v>0</v>
      </c>
      <c r="BJ268" s="22" t="s">
        <v>72</v>
      </c>
      <c r="BK268" s="158">
        <f>ROUND(I268*H268,2)</f>
        <v>0</v>
      </c>
      <c r="BL268" s="22" t="s">
        <v>133</v>
      </c>
      <c r="BM268" s="22" t="s">
        <v>498</v>
      </c>
    </row>
    <row r="269" spans="2:65" s="1" customFormat="1" ht="81">
      <c r="B269" s="36"/>
      <c r="D269" s="159" t="s">
        <v>135</v>
      </c>
      <c r="F269" s="160" t="s">
        <v>499</v>
      </c>
      <c r="L269" s="36"/>
      <c r="M269" s="161"/>
      <c r="N269" s="37"/>
      <c r="O269" s="37"/>
      <c r="P269" s="37"/>
      <c r="Q269" s="37"/>
      <c r="R269" s="37"/>
      <c r="S269" s="37"/>
      <c r="T269" s="65"/>
      <c r="AT269" s="22" t="s">
        <v>135</v>
      </c>
      <c r="AU269" s="22" t="s">
        <v>79</v>
      </c>
    </row>
    <row r="270" spans="2:65" s="1" customFormat="1" ht="31.5" customHeight="1">
      <c r="B270" s="147"/>
      <c r="C270" s="148" t="s">
        <v>500</v>
      </c>
      <c r="D270" s="148" t="s">
        <v>128</v>
      </c>
      <c r="E270" s="149" t="s">
        <v>501</v>
      </c>
      <c r="F270" s="150" t="s">
        <v>502</v>
      </c>
      <c r="G270" s="151" t="s">
        <v>194</v>
      </c>
      <c r="H270" s="152">
        <v>239.20400000000001</v>
      </c>
      <c r="I270" s="319"/>
      <c r="J270" s="153">
        <f>ROUND(I270*H270,2)</f>
        <v>0</v>
      </c>
      <c r="K270" s="150" t="s">
        <v>132</v>
      </c>
      <c r="L270" s="36"/>
      <c r="M270" s="154" t="s">
        <v>5</v>
      </c>
      <c r="N270" s="155" t="s">
        <v>38</v>
      </c>
      <c r="O270" s="156">
        <v>6.0000000000000001E-3</v>
      </c>
      <c r="P270" s="156">
        <f>O270*H270</f>
        <v>1.4352240000000001</v>
      </c>
      <c r="Q270" s="156">
        <v>0</v>
      </c>
      <c r="R270" s="156">
        <f>Q270*H270</f>
        <v>0</v>
      </c>
      <c r="S270" s="156">
        <v>0</v>
      </c>
      <c r="T270" s="157">
        <f>S270*H270</f>
        <v>0</v>
      </c>
      <c r="AR270" s="22" t="s">
        <v>133</v>
      </c>
      <c r="AT270" s="22" t="s">
        <v>128</v>
      </c>
      <c r="AU270" s="22" t="s">
        <v>79</v>
      </c>
      <c r="AY270" s="22" t="s">
        <v>126</v>
      </c>
      <c r="BE270" s="158">
        <f>IF(N270="základní",J270,0)</f>
        <v>0</v>
      </c>
      <c r="BF270" s="158">
        <f>IF(N270="snížená",J270,0)</f>
        <v>0</v>
      </c>
      <c r="BG270" s="158">
        <f>IF(N270="zákl. přenesená",J270,0)</f>
        <v>0</v>
      </c>
      <c r="BH270" s="158">
        <f>IF(N270="sníž. přenesená",J270,0)</f>
        <v>0</v>
      </c>
      <c r="BI270" s="158">
        <f>IF(N270="nulová",J270,0)</f>
        <v>0</v>
      </c>
      <c r="BJ270" s="22" t="s">
        <v>72</v>
      </c>
      <c r="BK270" s="158">
        <f>ROUND(I270*H270,2)</f>
        <v>0</v>
      </c>
      <c r="BL270" s="22" t="s">
        <v>133</v>
      </c>
      <c r="BM270" s="22" t="s">
        <v>503</v>
      </c>
    </row>
    <row r="271" spans="2:65" s="1" customFormat="1" ht="81">
      <c r="B271" s="36"/>
      <c r="D271" s="162" t="s">
        <v>135</v>
      </c>
      <c r="F271" s="163" t="s">
        <v>499</v>
      </c>
      <c r="L271" s="36"/>
      <c r="M271" s="161"/>
      <c r="N271" s="37"/>
      <c r="O271" s="37"/>
      <c r="P271" s="37"/>
      <c r="Q271" s="37"/>
      <c r="R271" s="37"/>
      <c r="S271" s="37"/>
      <c r="T271" s="65"/>
      <c r="AT271" s="22" t="s">
        <v>135</v>
      </c>
      <c r="AU271" s="22" t="s">
        <v>79</v>
      </c>
    </row>
    <row r="272" spans="2:65" s="11" customFormat="1">
      <c r="B272" s="164"/>
      <c r="D272" s="159" t="s">
        <v>178</v>
      </c>
      <c r="F272" s="179" t="s">
        <v>504</v>
      </c>
      <c r="H272" s="180">
        <v>239.20400000000001</v>
      </c>
      <c r="L272" s="164"/>
      <c r="M272" s="168"/>
      <c r="N272" s="169"/>
      <c r="O272" s="169"/>
      <c r="P272" s="169"/>
      <c r="Q272" s="169"/>
      <c r="R272" s="169"/>
      <c r="S272" s="169"/>
      <c r="T272" s="170"/>
      <c r="AT272" s="165" t="s">
        <v>178</v>
      </c>
      <c r="AU272" s="165" t="s">
        <v>79</v>
      </c>
      <c r="AV272" s="11" t="s">
        <v>79</v>
      </c>
      <c r="AW272" s="11" t="s">
        <v>6</v>
      </c>
      <c r="AX272" s="11" t="s">
        <v>72</v>
      </c>
      <c r="AY272" s="165" t="s">
        <v>126</v>
      </c>
    </row>
    <row r="273" spans="2:65" s="1" customFormat="1" ht="22.5" customHeight="1">
      <c r="B273" s="147"/>
      <c r="C273" s="148" t="s">
        <v>505</v>
      </c>
      <c r="D273" s="148" t="s">
        <v>128</v>
      </c>
      <c r="E273" s="149" t="s">
        <v>506</v>
      </c>
      <c r="F273" s="150" t="s">
        <v>507</v>
      </c>
      <c r="G273" s="151" t="s">
        <v>194</v>
      </c>
      <c r="H273" s="152">
        <v>17.085999999999999</v>
      </c>
      <c r="I273" s="319"/>
      <c r="J273" s="153">
        <f>ROUND(I273*H273,2)</f>
        <v>0</v>
      </c>
      <c r="K273" s="150" t="s">
        <v>132</v>
      </c>
      <c r="L273" s="36"/>
      <c r="M273" s="154" t="s">
        <v>5</v>
      </c>
      <c r="N273" s="155" t="s">
        <v>38</v>
      </c>
      <c r="O273" s="156">
        <v>0</v>
      </c>
      <c r="P273" s="156">
        <f>O273*H273</f>
        <v>0</v>
      </c>
      <c r="Q273" s="156">
        <v>0</v>
      </c>
      <c r="R273" s="156">
        <f>Q273*H273</f>
        <v>0</v>
      </c>
      <c r="S273" s="156">
        <v>0</v>
      </c>
      <c r="T273" s="157">
        <f>S273*H273</f>
        <v>0</v>
      </c>
      <c r="AR273" s="22" t="s">
        <v>133</v>
      </c>
      <c r="AT273" s="22" t="s">
        <v>128</v>
      </c>
      <c r="AU273" s="22" t="s">
        <v>79</v>
      </c>
      <c r="AY273" s="22" t="s">
        <v>126</v>
      </c>
      <c r="BE273" s="158">
        <f>IF(N273="základní",J273,0)</f>
        <v>0</v>
      </c>
      <c r="BF273" s="158">
        <f>IF(N273="snížená",J273,0)</f>
        <v>0</v>
      </c>
      <c r="BG273" s="158">
        <f>IF(N273="zákl. přenesená",J273,0)</f>
        <v>0</v>
      </c>
      <c r="BH273" s="158">
        <f>IF(N273="sníž. přenesená",J273,0)</f>
        <v>0</v>
      </c>
      <c r="BI273" s="158">
        <f>IF(N273="nulová",J273,0)</f>
        <v>0</v>
      </c>
      <c r="BJ273" s="22" t="s">
        <v>72</v>
      </c>
      <c r="BK273" s="158">
        <f>ROUND(I273*H273,2)</f>
        <v>0</v>
      </c>
      <c r="BL273" s="22" t="s">
        <v>133</v>
      </c>
      <c r="BM273" s="22" t="s">
        <v>508</v>
      </c>
    </row>
    <row r="274" spans="2:65" s="1" customFormat="1" ht="67.5">
      <c r="B274" s="36"/>
      <c r="D274" s="162" t="s">
        <v>135</v>
      </c>
      <c r="F274" s="163" t="s">
        <v>509</v>
      </c>
      <c r="L274" s="36"/>
      <c r="M274" s="161"/>
      <c r="N274" s="37"/>
      <c r="O274" s="37"/>
      <c r="P274" s="37"/>
      <c r="Q274" s="37"/>
      <c r="R274" s="37"/>
      <c r="S274" s="37"/>
      <c r="T274" s="65"/>
      <c r="AT274" s="22" t="s">
        <v>135</v>
      </c>
      <c r="AU274" s="22" t="s">
        <v>79</v>
      </c>
    </row>
    <row r="275" spans="2:65" s="10" customFormat="1" ht="29.85" customHeight="1">
      <c r="B275" s="134"/>
      <c r="D275" s="144" t="s">
        <v>66</v>
      </c>
      <c r="E275" s="145" t="s">
        <v>510</v>
      </c>
      <c r="F275" s="145" t="s">
        <v>511</v>
      </c>
      <c r="J275" s="146">
        <f>BK275</f>
        <v>0</v>
      </c>
      <c r="L275" s="134"/>
      <c r="M275" s="138"/>
      <c r="N275" s="139"/>
      <c r="O275" s="139"/>
      <c r="P275" s="140">
        <f>SUM(P276:P277)</f>
        <v>92.046803999999995</v>
      </c>
      <c r="Q275" s="139"/>
      <c r="R275" s="140">
        <f>SUM(R276:R277)</f>
        <v>0</v>
      </c>
      <c r="S275" s="139"/>
      <c r="T275" s="141">
        <f>SUM(T276:T277)</f>
        <v>0</v>
      </c>
      <c r="AR275" s="135" t="s">
        <v>72</v>
      </c>
      <c r="AT275" s="142" t="s">
        <v>66</v>
      </c>
      <c r="AU275" s="142" t="s">
        <v>72</v>
      </c>
      <c r="AY275" s="135" t="s">
        <v>126</v>
      </c>
      <c r="BK275" s="143">
        <f>SUM(BK276:BK277)</f>
        <v>0</v>
      </c>
    </row>
    <row r="276" spans="2:65" s="1" customFormat="1" ht="44.25" customHeight="1">
      <c r="B276" s="147"/>
      <c r="C276" s="148" t="s">
        <v>512</v>
      </c>
      <c r="D276" s="148" t="s">
        <v>128</v>
      </c>
      <c r="E276" s="149" t="s">
        <v>513</v>
      </c>
      <c r="F276" s="150" t="s">
        <v>514</v>
      </c>
      <c r="G276" s="151" t="s">
        <v>194</v>
      </c>
      <c r="H276" s="152">
        <v>36.804000000000002</v>
      </c>
      <c r="I276" s="319"/>
      <c r="J276" s="153">
        <f>ROUND(I276*H276,2)</f>
        <v>0</v>
      </c>
      <c r="K276" s="150" t="s">
        <v>132</v>
      </c>
      <c r="L276" s="36"/>
      <c r="M276" s="154" t="s">
        <v>5</v>
      </c>
      <c r="N276" s="155" t="s">
        <v>38</v>
      </c>
      <c r="O276" s="156">
        <v>2.5009999999999999</v>
      </c>
      <c r="P276" s="156">
        <f>O276*H276</f>
        <v>92.046803999999995</v>
      </c>
      <c r="Q276" s="156">
        <v>0</v>
      </c>
      <c r="R276" s="156">
        <f>Q276*H276</f>
        <v>0</v>
      </c>
      <c r="S276" s="156">
        <v>0</v>
      </c>
      <c r="T276" s="157">
        <f>S276*H276</f>
        <v>0</v>
      </c>
      <c r="AR276" s="22" t="s">
        <v>133</v>
      </c>
      <c r="AT276" s="22" t="s">
        <v>128</v>
      </c>
      <c r="AU276" s="22" t="s">
        <v>79</v>
      </c>
      <c r="AY276" s="22" t="s">
        <v>126</v>
      </c>
      <c r="BE276" s="158">
        <f>IF(N276="základní",J276,0)</f>
        <v>0</v>
      </c>
      <c r="BF276" s="158">
        <f>IF(N276="snížená",J276,0)</f>
        <v>0</v>
      </c>
      <c r="BG276" s="158">
        <f>IF(N276="zákl. přenesená",J276,0)</f>
        <v>0</v>
      </c>
      <c r="BH276" s="158">
        <f>IF(N276="sníž. přenesená",J276,0)</f>
        <v>0</v>
      </c>
      <c r="BI276" s="158">
        <f>IF(N276="nulová",J276,0)</f>
        <v>0</v>
      </c>
      <c r="BJ276" s="22" t="s">
        <v>72</v>
      </c>
      <c r="BK276" s="158">
        <f>ROUND(I276*H276,2)</f>
        <v>0</v>
      </c>
      <c r="BL276" s="22" t="s">
        <v>133</v>
      </c>
      <c r="BM276" s="22" t="s">
        <v>515</v>
      </c>
    </row>
    <row r="277" spans="2:65" s="1" customFormat="1" ht="81">
      <c r="B277" s="36"/>
      <c r="D277" s="162" t="s">
        <v>135</v>
      </c>
      <c r="F277" s="163" t="s">
        <v>516</v>
      </c>
      <c r="L277" s="36"/>
      <c r="M277" s="161"/>
      <c r="N277" s="37"/>
      <c r="O277" s="37"/>
      <c r="P277" s="37"/>
      <c r="Q277" s="37"/>
      <c r="R277" s="37"/>
      <c r="S277" s="37"/>
      <c r="T277" s="65"/>
      <c r="AT277" s="22" t="s">
        <v>135</v>
      </c>
      <c r="AU277" s="22" t="s">
        <v>79</v>
      </c>
    </row>
    <row r="278" spans="2:65" s="10" customFormat="1" ht="37.35" customHeight="1">
      <c r="B278" s="134"/>
      <c r="D278" s="135" t="s">
        <v>66</v>
      </c>
      <c r="E278" s="136" t="s">
        <v>517</v>
      </c>
      <c r="F278" s="136" t="s">
        <v>518</v>
      </c>
      <c r="J278" s="137">
        <f>BK278</f>
        <v>0</v>
      </c>
      <c r="L278" s="134"/>
      <c r="M278" s="138"/>
      <c r="N278" s="139"/>
      <c r="O278" s="139"/>
      <c r="P278" s="140">
        <f>P279+P281+P290+P301+P313+P336+P347+P351+P363+P370</f>
        <v>358.32565800000003</v>
      </c>
      <c r="Q278" s="139"/>
      <c r="R278" s="140">
        <f>R279+R281+R290+R301+R313+R336+R347+R351+R363+R370</f>
        <v>5.6615601199999999</v>
      </c>
      <c r="S278" s="139"/>
      <c r="T278" s="141">
        <f>T279+T281+T290+T301+T313+T336+T347+T351+T363+T370</f>
        <v>1.0867448</v>
      </c>
      <c r="AR278" s="135" t="s">
        <v>79</v>
      </c>
      <c r="AT278" s="142" t="s">
        <v>66</v>
      </c>
      <c r="AU278" s="142" t="s">
        <v>67</v>
      </c>
      <c r="AY278" s="135" t="s">
        <v>126</v>
      </c>
      <c r="BK278" s="143">
        <f>BK279+BK281+BK290+BK301+BK313+BK336+BK347+BK351+BK363+BK370</f>
        <v>0</v>
      </c>
    </row>
    <row r="279" spans="2:65" s="10" customFormat="1" ht="19.899999999999999" customHeight="1">
      <c r="B279" s="134"/>
      <c r="D279" s="144" t="s">
        <v>66</v>
      </c>
      <c r="E279" s="145" t="s">
        <v>519</v>
      </c>
      <c r="F279" s="145" t="s">
        <v>520</v>
      </c>
      <c r="J279" s="146">
        <f>BK279</f>
        <v>0</v>
      </c>
      <c r="L279" s="134"/>
      <c r="M279" s="138"/>
      <c r="N279" s="139"/>
      <c r="O279" s="139"/>
      <c r="P279" s="140">
        <f>P280</f>
        <v>1.6564799999999997</v>
      </c>
      <c r="Q279" s="139"/>
      <c r="R279" s="140">
        <f>R280</f>
        <v>0</v>
      </c>
      <c r="S279" s="139"/>
      <c r="T279" s="141">
        <f>T280</f>
        <v>0.19488</v>
      </c>
      <c r="AR279" s="135" t="s">
        <v>79</v>
      </c>
      <c r="AT279" s="142" t="s">
        <v>66</v>
      </c>
      <c r="AU279" s="142" t="s">
        <v>72</v>
      </c>
      <c r="AY279" s="135" t="s">
        <v>126</v>
      </c>
      <c r="BK279" s="143">
        <f>BK280</f>
        <v>0</v>
      </c>
    </row>
    <row r="280" spans="2:65" s="1" customFormat="1" ht="22.5" customHeight="1">
      <c r="B280" s="147"/>
      <c r="C280" s="148" t="s">
        <v>521</v>
      </c>
      <c r="D280" s="148" t="s">
        <v>128</v>
      </c>
      <c r="E280" s="149" t="s">
        <v>522</v>
      </c>
      <c r="F280" s="150" t="s">
        <v>523</v>
      </c>
      <c r="G280" s="151" t="s">
        <v>223</v>
      </c>
      <c r="H280" s="152">
        <v>32.479999999999997</v>
      </c>
      <c r="I280" s="319"/>
      <c r="J280" s="153">
        <f>ROUND(I280*H280,2)</f>
        <v>0</v>
      </c>
      <c r="K280" s="150" t="s">
        <v>132</v>
      </c>
      <c r="L280" s="36"/>
      <c r="M280" s="154" t="s">
        <v>5</v>
      </c>
      <c r="N280" s="155" t="s">
        <v>38</v>
      </c>
      <c r="O280" s="156">
        <v>5.0999999999999997E-2</v>
      </c>
      <c r="P280" s="156">
        <f>O280*H280</f>
        <v>1.6564799999999997</v>
      </c>
      <c r="Q280" s="156">
        <v>0</v>
      </c>
      <c r="R280" s="156">
        <f>Q280*H280</f>
        <v>0</v>
      </c>
      <c r="S280" s="156">
        <v>6.0000000000000001E-3</v>
      </c>
      <c r="T280" s="157">
        <f>S280*H280</f>
        <v>0.19488</v>
      </c>
      <c r="AR280" s="22" t="s">
        <v>207</v>
      </c>
      <c r="AT280" s="22" t="s">
        <v>128</v>
      </c>
      <c r="AU280" s="22" t="s">
        <v>79</v>
      </c>
      <c r="AY280" s="22" t="s">
        <v>126</v>
      </c>
      <c r="BE280" s="158">
        <f>IF(N280="základní",J280,0)</f>
        <v>0</v>
      </c>
      <c r="BF280" s="158">
        <f>IF(N280="snížená",J280,0)</f>
        <v>0</v>
      </c>
      <c r="BG280" s="158">
        <f>IF(N280="zákl. přenesená",J280,0)</f>
        <v>0</v>
      </c>
      <c r="BH280" s="158">
        <f>IF(N280="sníž. přenesená",J280,0)</f>
        <v>0</v>
      </c>
      <c r="BI280" s="158">
        <f>IF(N280="nulová",J280,0)</f>
        <v>0</v>
      </c>
      <c r="BJ280" s="22" t="s">
        <v>72</v>
      </c>
      <c r="BK280" s="158">
        <f>ROUND(I280*H280,2)</f>
        <v>0</v>
      </c>
      <c r="BL280" s="22" t="s">
        <v>207</v>
      </c>
      <c r="BM280" s="22" t="s">
        <v>524</v>
      </c>
    </row>
    <row r="281" spans="2:65" s="10" customFormat="1" ht="29.85" customHeight="1">
      <c r="B281" s="134"/>
      <c r="D281" s="144" t="s">
        <v>66</v>
      </c>
      <c r="E281" s="145" t="s">
        <v>525</v>
      </c>
      <c r="F281" s="145" t="s">
        <v>526</v>
      </c>
      <c r="J281" s="146">
        <f>BK281</f>
        <v>0</v>
      </c>
      <c r="L281" s="134"/>
      <c r="M281" s="138"/>
      <c r="N281" s="139"/>
      <c r="O281" s="139"/>
      <c r="P281" s="140">
        <f>SUM(P282:P289)</f>
        <v>3.7940169999999993</v>
      </c>
      <c r="Q281" s="139"/>
      <c r="R281" s="140">
        <f>SUM(R282:R289)</f>
        <v>1.7374319999999999E-2</v>
      </c>
      <c r="S281" s="139"/>
      <c r="T281" s="141">
        <f>SUM(T282:T289)</f>
        <v>0</v>
      </c>
      <c r="AR281" s="135" t="s">
        <v>79</v>
      </c>
      <c r="AT281" s="142" t="s">
        <v>66</v>
      </c>
      <c r="AU281" s="142" t="s">
        <v>72</v>
      </c>
      <c r="AY281" s="135" t="s">
        <v>126</v>
      </c>
      <c r="BK281" s="143">
        <f>SUM(BK282:BK289)</f>
        <v>0</v>
      </c>
    </row>
    <row r="282" spans="2:65" s="1" customFormat="1" ht="44.25" customHeight="1">
      <c r="B282" s="147"/>
      <c r="C282" s="148" t="s">
        <v>527</v>
      </c>
      <c r="D282" s="148" t="s">
        <v>128</v>
      </c>
      <c r="E282" s="149" t="s">
        <v>528</v>
      </c>
      <c r="F282" s="150" t="s">
        <v>529</v>
      </c>
      <c r="G282" s="151" t="s">
        <v>223</v>
      </c>
      <c r="H282" s="152">
        <v>42.48</v>
      </c>
      <c r="I282" s="319"/>
      <c r="J282" s="153">
        <f>ROUND(I282*H282,2)</f>
        <v>0</v>
      </c>
      <c r="K282" s="150" t="s">
        <v>132</v>
      </c>
      <c r="L282" s="36"/>
      <c r="M282" s="154" t="s">
        <v>5</v>
      </c>
      <c r="N282" s="155" t="s">
        <v>38</v>
      </c>
      <c r="O282" s="156">
        <v>8.7999999999999995E-2</v>
      </c>
      <c r="P282" s="156">
        <f>O282*H282</f>
        <v>3.7382399999999993</v>
      </c>
      <c r="Q282" s="156">
        <v>1.0000000000000001E-5</v>
      </c>
      <c r="R282" s="156">
        <f>Q282*H282</f>
        <v>4.2480000000000003E-4</v>
      </c>
      <c r="S282" s="156">
        <v>0</v>
      </c>
      <c r="T282" s="157">
        <f>S282*H282</f>
        <v>0</v>
      </c>
      <c r="AR282" s="22" t="s">
        <v>207</v>
      </c>
      <c r="AT282" s="22" t="s">
        <v>128</v>
      </c>
      <c r="AU282" s="22" t="s">
        <v>79</v>
      </c>
      <c r="AY282" s="22" t="s">
        <v>126</v>
      </c>
      <c r="BE282" s="158">
        <f>IF(N282="základní",J282,0)</f>
        <v>0</v>
      </c>
      <c r="BF282" s="158">
        <f>IF(N282="snížená",J282,0)</f>
        <v>0</v>
      </c>
      <c r="BG282" s="158">
        <f>IF(N282="zákl. přenesená",J282,0)</f>
        <v>0</v>
      </c>
      <c r="BH282" s="158">
        <f>IF(N282="sníž. přenesená",J282,0)</f>
        <v>0</v>
      </c>
      <c r="BI282" s="158">
        <f>IF(N282="nulová",J282,0)</f>
        <v>0</v>
      </c>
      <c r="BJ282" s="22" t="s">
        <v>72</v>
      </c>
      <c r="BK282" s="158">
        <f>ROUND(I282*H282,2)</f>
        <v>0</v>
      </c>
      <c r="BL282" s="22" t="s">
        <v>207</v>
      </c>
      <c r="BM282" s="22" t="s">
        <v>530</v>
      </c>
    </row>
    <row r="283" spans="2:65" s="1" customFormat="1" ht="81">
      <c r="B283" s="36"/>
      <c r="D283" s="159" t="s">
        <v>135</v>
      </c>
      <c r="F283" s="160" t="s">
        <v>531</v>
      </c>
      <c r="L283" s="36"/>
      <c r="M283" s="161"/>
      <c r="N283" s="37"/>
      <c r="O283" s="37"/>
      <c r="P283" s="37"/>
      <c r="Q283" s="37"/>
      <c r="R283" s="37"/>
      <c r="S283" s="37"/>
      <c r="T283" s="65"/>
      <c r="AT283" s="22" t="s">
        <v>135</v>
      </c>
      <c r="AU283" s="22" t="s">
        <v>79</v>
      </c>
    </row>
    <row r="284" spans="2:65" s="1" customFormat="1" ht="22.5" customHeight="1">
      <c r="B284" s="147"/>
      <c r="C284" s="181" t="s">
        <v>532</v>
      </c>
      <c r="D284" s="181" t="s">
        <v>208</v>
      </c>
      <c r="E284" s="182" t="s">
        <v>533</v>
      </c>
      <c r="F284" s="183" t="s">
        <v>534</v>
      </c>
      <c r="G284" s="184" t="s">
        <v>223</v>
      </c>
      <c r="H284" s="185">
        <v>44.603999999999999</v>
      </c>
      <c r="I284" s="320"/>
      <c r="J284" s="186">
        <f>ROUND(I284*H284,2)</f>
        <v>0</v>
      </c>
      <c r="K284" s="183" t="s">
        <v>132</v>
      </c>
      <c r="L284" s="187"/>
      <c r="M284" s="188" t="s">
        <v>5</v>
      </c>
      <c r="N284" s="189" t="s">
        <v>38</v>
      </c>
      <c r="O284" s="156">
        <v>0</v>
      </c>
      <c r="P284" s="156">
        <f>O284*H284</f>
        <v>0</v>
      </c>
      <c r="Q284" s="156">
        <v>3.8000000000000002E-4</v>
      </c>
      <c r="R284" s="156">
        <f>Q284*H284</f>
        <v>1.6949519999999999E-2</v>
      </c>
      <c r="S284" s="156">
        <v>0</v>
      </c>
      <c r="T284" s="157">
        <f>S284*H284</f>
        <v>0</v>
      </c>
      <c r="AR284" s="22" t="s">
        <v>283</v>
      </c>
      <c r="AT284" s="22" t="s">
        <v>208</v>
      </c>
      <c r="AU284" s="22" t="s">
        <v>79</v>
      </c>
      <c r="AY284" s="22" t="s">
        <v>126</v>
      </c>
      <c r="BE284" s="158">
        <f>IF(N284="základní",J284,0)</f>
        <v>0</v>
      </c>
      <c r="BF284" s="158">
        <f>IF(N284="snížená",J284,0)</f>
        <v>0</v>
      </c>
      <c r="BG284" s="158">
        <f>IF(N284="zákl. přenesená",J284,0)</f>
        <v>0</v>
      </c>
      <c r="BH284" s="158">
        <f>IF(N284="sníž. přenesená",J284,0)</f>
        <v>0</v>
      </c>
      <c r="BI284" s="158">
        <f>IF(N284="nulová",J284,0)</f>
        <v>0</v>
      </c>
      <c r="BJ284" s="22" t="s">
        <v>72</v>
      </c>
      <c r="BK284" s="158">
        <f>ROUND(I284*H284,2)</f>
        <v>0</v>
      </c>
      <c r="BL284" s="22" t="s">
        <v>207</v>
      </c>
      <c r="BM284" s="22" t="s">
        <v>535</v>
      </c>
    </row>
    <row r="285" spans="2:65" s="11" customFormat="1">
      <c r="B285" s="164"/>
      <c r="D285" s="159" t="s">
        <v>178</v>
      </c>
      <c r="F285" s="179" t="s">
        <v>536</v>
      </c>
      <c r="H285" s="180">
        <v>44.603999999999999</v>
      </c>
      <c r="L285" s="164"/>
      <c r="M285" s="168"/>
      <c r="N285" s="169"/>
      <c r="O285" s="169"/>
      <c r="P285" s="169"/>
      <c r="Q285" s="169"/>
      <c r="R285" s="169"/>
      <c r="S285" s="169"/>
      <c r="T285" s="170"/>
      <c r="AT285" s="165" t="s">
        <v>178</v>
      </c>
      <c r="AU285" s="165" t="s">
        <v>79</v>
      </c>
      <c r="AV285" s="11" t="s">
        <v>79</v>
      </c>
      <c r="AW285" s="11" t="s">
        <v>6</v>
      </c>
      <c r="AX285" s="11" t="s">
        <v>72</v>
      </c>
      <c r="AY285" s="165" t="s">
        <v>126</v>
      </c>
    </row>
    <row r="286" spans="2:65" s="1" customFormat="1" ht="31.5" customHeight="1">
      <c r="B286" s="147"/>
      <c r="C286" s="148" t="s">
        <v>537</v>
      </c>
      <c r="D286" s="148" t="s">
        <v>128</v>
      </c>
      <c r="E286" s="149" t="s">
        <v>538</v>
      </c>
      <c r="F286" s="150" t="s">
        <v>539</v>
      </c>
      <c r="G286" s="151" t="s">
        <v>194</v>
      </c>
      <c r="H286" s="152">
        <v>1.7000000000000001E-2</v>
      </c>
      <c r="I286" s="319"/>
      <c r="J286" s="153">
        <f>ROUND(I286*H286,2)</f>
        <v>0</v>
      </c>
      <c r="K286" s="150" t="s">
        <v>132</v>
      </c>
      <c r="L286" s="36"/>
      <c r="M286" s="154" t="s">
        <v>5</v>
      </c>
      <c r="N286" s="155" t="s">
        <v>38</v>
      </c>
      <c r="O286" s="156">
        <v>1.831</v>
      </c>
      <c r="P286" s="156">
        <f>O286*H286</f>
        <v>3.1127000000000002E-2</v>
      </c>
      <c r="Q286" s="156">
        <v>0</v>
      </c>
      <c r="R286" s="156">
        <f>Q286*H286</f>
        <v>0</v>
      </c>
      <c r="S286" s="156">
        <v>0</v>
      </c>
      <c r="T286" s="157">
        <f>S286*H286</f>
        <v>0</v>
      </c>
      <c r="AR286" s="22" t="s">
        <v>207</v>
      </c>
      <c r="AT286" s="22" t="s">
        <v>128</v>
      </c>
      <c r="AU286" s="22" t="s">
        <v>79</v>
      </c>
      <c r="AY286" s="22" t="s">
        <v>126</v>
      </c>
      <c r="BE286" s="158">
        <f>IF(N286="základní",J286,0)</f>
        <v>0</v>
      </c>
      <c r="BF286" s="158">
        <f>IF(N286="snížená",J286,0)</f>
        <v>0</v>
      </c>
      <c r="BG286" s="158">
        <f>IF(N286="zákl. přenesená",J286,0)</f>
        <v>0</v>
      </c>
      <c r="BH286" s="158">
        <f>IF(N286="sníž. přenesená",J286,0)</f>
        <v>0</v>
      </c>
      <c r="BI286" s="158">
        <f>IF(N286="nulová",J286,0)</f>
        <v>0</v>
      </c>
      <c r="BJ286" s="22" t="s">
        <v>72</v>
      </c>
      <c r="BK286" s="158">
        <f>ROUND(I286*H286,2)</f>
        <v>0</v>
      </c>
      <c r="BL286" s="22" t="s">
        <v>207</v>
      </c>
      <c r="BM286" s="22" t="s">
        <v>540</v>
      </c>
    </row>
    <row r="287" spans="2:65" s="1" customFormat="1" ht="121.5">
      <c r="B287" s="36"/>
      <c r="D287" s="159" t="s">
        <v>135</v>
      </c>
      <c r="F287" s="160" t="s">
        <v>541</v>
      </c>
      <c r="L287" s="36"/>
      <c r="M287" s="161"/>
      <c r="N287" s="37"/>
      <c r="O287" s="37"/>
      <c r="P287" s="37"/>
      <c r="Q287" s="37"/>
      <c r="R287" s="37"/>
      <c r="S287" s="37"/>
      <c r="T287" s="65"/>
      <c r="AT287" s="22" t="s">
        <v>135</v>
      </c>
      <c r="AU287" s="22" t="s">
        <v>79</v>
      </c>
    </row>
    <row r="288" spans="2:65" s="1" customFormat="1" ht="44.25" customHeight="1">
      <c r="B288" s="147"/>
      <c r="C288" s="148" t="s">
        <v>542</v>
      </c>
      <c r="D288" s="148" t="s">
        <v>128</v>
      </c>
      <c r="E288" s="149" t="s">
        <v>543</v>
      </c>
      <c r="F288" s="150" t="s">
        <v>544</v>
      </c>
      <c r="G288" s="151" t="s">
        <v>194</v>
      </c>
      <c r="H288" s="152">
        <v>1.7000000000000001E-2</v>
      </c>
      <c r="I288" s="319"/>
      <c r="J288" s="153">
        <f>ROUND(I288*H288,2)</f>
        <v>0</v>
      </c>
      <c r="K288" s="150" t="s">
        <v>132</v>
      </c>
      <c r="L288" s="36"/>
      <c r="M288" s="154" t="s">
        <v>5</v>
      </c>
      <c r="N288" s="155" t="s">
        <v>38</v>
      </c>
      <c r="O288" s="156">
        <v>1.45</v>
      </c>
      <c r="P288" s="156">
        <f>O288*H288</f>
        <v>2.4650000000000002E-2</v>
      </c>
      <c r="Q288" s="156">
        <v>0</v>
      </c>
      <c r="R288" s="156">
        <f>Q288*H288</f>
        <v>0</v>
      </c>
      <c r="S288" s="156">
        <v>0</v>
      </c>
      <c r="T288" s="157">
        <f>S288*H288</f>
        <v>0</v>
      </c>
      <c r="AR288" s="22" t="s">
        <v>207</v>
      </c>
      <c r="AT288" s="22" t="s">
        <v>128</v>
      </c>
      <c r="AU288" s="22" t="s">
        <v>79</v>
      </c>
      <c r="AY288" s="22" t="s">
        <v>126</v>
      </c>
      <c r="BE288" s="158">
        <f>IF(N288="základní",J288,0)</f>
        <v>0</v>
      </c>
      <c r="BF288" s="158">
        <f>IF(N288="snížená",J288,0)</f>
        <v>0</v>
      </c>
      <c r="BG288" s="158">
        <f>IF(N288="zákl. přenesená",J288,0)</f>
        <v>0</v>
      </c>
      <c r="BH288" s="158">
        <f>IF(N288="sníž. přenesená",J288,0)</f>
        <v>0</v>
      </c>
      <c r="BI288" s="158">
        <f>IF(N288="nulová",J288,0)</f>
        <v>0</v>
      </c>
      <c r="BJ288" s="22" t="s">
        <v>72</v>
      </c>
      <c r="BK288" s="158">
        <f>ROUND(I288*H288,2)</f>
        <v>0</v>
      </c>
      <c r="BL288" s="22" t="s">
        <v>207</v>
      </c>
      <c r="BM288" s="22" t="s">
        <v>545</v>
      </c>
    </row>
    <row r="289" spans="2:65" s="1" customFormat="1" ht="121.5">
      <c r="B289" s="36"/>
      <c r="D289" s="162" t="s">
        <v>135</v>
      </c>
      <c r="F289" s="163" t="s">
        <v>541</v>
      </c>
      <c r="L289" s="36"/>
      <c r="M289" s="161"/>
      <c r="N289" s="37"/>
      <c r="O289" s="37"/>
      <c r="P289" s="37"/>
      <c r="Q289" s="37"/>
      <c r="R289" s="37"/>
      <c r="S289" s="37"/>
      <c r="T289" s="65"/>
      <c r="AT289" s="22" t="s">
        <v>135</v>
      </c>
      <c r="AU289" s="22" t="s">
        <v>79</v>
      </c>
    </row>
    <row r="290" spans="2:65" s="10" customFormat="1" ht="29.85" customHeight="1">
      <c r="B290" s="134"/>
      <c r="D290" s="144" t="s">
        <v>66</v>
      </c>
      <c r="E290" s="145" t="s">
        <v>546</v>
      </c>
      <c r="F290" s="145" t="s">
        <v>547</v>
      </c>
      <c r="J290" s="146">
        <f>BK290</f>
        <v>0</v>
      </c>
      <c r="L290" s="134"/>
      <c r="M290" s="138"/>
      <c r="N290" s="139"/>
      <c r="O290" s="139"/>
      <c r="P290" s="140">
        <f>SUM(P291:P300)</f>
        <v>16.224723000000001</v>
      </c>
      <c r="Q290" s="139"/>
      <c r="R290" s="140">
        <f>SUM(R291:R300)</f>
        <v>3.1170000000000003E-2</v>
      </c>
      <c r="S290" s="139"/>
      <c r="T290" s="141">
        <f>SUM(T291:T300)</f>
        <v>0</v>
      </c>
      <c r="AR290" s="135" t="s">
        <v>79</v>
      </c>
      <c r="AT290" s="142" t="s">
        <v>66</v>
      </c>
      <c r="AU290" s="142" t="s">
        <v>72</v>
      </c>
      <c r="AY290" s="135" t="s">
        <v>126</v>
      </c>
      <c r="BK290" s="143">
        <f>SUM(BK291:BK300)</f>
        <v>0</v>
      </c>
    </row>
    <row r="291" spans="2:65" s="1" customFormat="1" ht="22.5" customHeight="1">
      <c r="B291" s="147"/>
      <c r="C291" s="148" t="s">
        <v>548</v>
      </c>
      <c r="D291" s="148" t="s">
        <v>128</v>
      </c>
      <c r="E291" s="149" t="s">
        <v>549</v>
      </c>
      <c r="F291" s="150" t="s">
        <v>466</v>
      </c>
      <c r="G291" s="151" t="s">
        <v>234</v>
      </c>
      <c r="H291" s="152">
        <v>9</v>
      </c>
      <c r="I291" s="319"/>
      <c r="J291" s="153">
        <f>ROUND(I291*H291,2)</f>
        <v>0</v>
      </c>
      <c r="K291" s="150" t="s">
        <v>5</v>
      </c>
      <c r="L291" s="36"/>
      <c r="M291" s="154" t="s">
        <v>5</v>
      </c>
      <c r="N291" s="155" t="s">
        <v>38</v>
      </c>
      <c r="O291" s="156">
        <v>0</v>
      </c>
      <c r="P291" s="156">
        <f>O291*H291</f>
        <v>0</v>
      </c>
      <c r="Q291" s="156">
        <v>0</v>
      </c>
      <c r="R291" s="156">
        <f>Q291*H291</f>
        <v>0</v>
      </c>
      <c r="S291" s="156">
        <v>0</v>
      </c>
      <c r="T291" s="157">
        <f>S291*H291</f>
        <v>0</v>
      </c>
      <c r="AR291" s="22" t="s">
        <v>207</v>
      </c>
      <c r="AT291" s="22" t="s">
        <v>128</v>
      </c>
      <c r="AU291" s="22" t="s">
        <v>79</v>
      </c>
      <c r="AY291" s="22" t="s">
        <v>126</v>
      </c>
      <c r="BE291" s="158">
        <f>IF(N291="základní",J291,0)</f>
        <v>0</v>
      </c>
      <c r="BF291" s="158">
        <f>IF(N291="snížená",J291,0)</f>
        <v>0</v>
      </c>
      <c r="BG291" s="158">
        <f>IF(N291="zákl. přenesená",J291,0)</f>
        <v>0</v>
      </c>
      <c r="BH291" s="158">
        <f>IF(N291="sníž. přenesená",J291,0)</f>
        <v>0</v>
      </c>
      <c r="BI291" s="158">
        <f>IF(N291="nulová",J291,0)</f>
        <v>0</v>
      </c>
      <c r="BJ291" s="22" t="s">
        <v>72</v>
      </c>
      <c r="BK291" s="158">
        <f>ROUND(I291*H291,2)</f>
        <v>0</v>
      </c>
      <c r="BL291" s="22" t="s">
        <v>207</v>
      </c>
      <c r="BM291" s="22" t="s">
        <v>550</v>
      </c>
    </row>
    <row r="292" spans="2:65" s="1" customFormat="1" ht="22.5" customHeight="1">
      <c r="B292" s="147"/>
      <c r="C292" s="148" t="s">
        <v>551</v>
      </c>
      <c r="D292" s="148" t="s">
        <v>128</v>
      </c>
      <c r="E292" s="149" t="s">
        <v>552</v>
      </c>
      <c r="F292" s="150" t="s">
        <v>553</v>
      </c>
      <c r="G292" s="151" t="s">
        <v>300</v>
      </c>
      <c r="H292" s="152">
        <v>6</v>
      </c>
      <c r="I292" s="319"/>
      <c r="J292" s="153">
        <f>ROUND(I292*H292,2)</f>
        <v>0</v>
      </c>
      <c r="K292" s="150" t="s">
        <v>5</v>
      </c>
      <c r="L292" s="36"/>
      <c r="M292" s="154" t="s">
        <v>5</v>
      </c>
      <c r="N292" s="155" t="s">
        <v>38</v>
      </c>
      <c r="O292" s="156">
        <v>2.54</v>
      </c>
      <c r="P292" s="156">
        <f>O292*H292</f>
        <v>15.24</v>
      </c>
      <c r="Q292" s="156">
        <v>6.2E-4</v>
      </c>
      <c r="R292" s="156">
        <f>Q292*H292</f>
        <v>3.7200000000000002E-3</v>
      </c>
      <c r="S292" s="156">
        <v>0</v>
      </c>
      <c r="T292" s="157">
        <f>S292*H292</f>
        <v>0</v>
      </c>
      <c r="AR292" s="22" t="s">
        <v>207</v>
      </c>
      <c r="AT292" s="22" t="s">
        <v>128</v>
      </c>
      <c r="AU292" s="22" t="s">
        <v>79</v>
      </c>
      <c r="AY292" s="22" t="s">
        <v>126</v>
      </c>
      <c r="BE292" s="158">
        <f>IF(N292="základní",J292,0)</f>
        <v>0</v>
      </c>
      <c r="BF292" s="158">
        <f>IF(N292="snížená",J292,0)</f>
        <v>0</v>
      </c>
      <c r="BG292" s="158">
        <f>IF(N292="zákl. přenesená",J292,0)</f>
        <v>0</v>
      </c>
      <c r="BH292" s="158">
        <f>IF(N292="sníž. přenesená",J292,0)</f>
        <v>0</v>
      </c>
      <c r="BI292" s="158">
        <f>IF(N292="nulová",J292,0)</f>
        <v>0</v>
      </c>
      <c r="BJ292" s="22" t="s">
        <v>72</v>
      </c>
      <c r="BK292" s="158">
        <f>ROUND(I292*H292,2)</f>
        <v>0</v>
      </c>
      <c r="BL292" s="22" t="s">
        <v>207</v>
      </c>
      <c r="BM292" s="22" t="s">
        <v>554</v>
      </c>
    </row>
    <row r="293" spans="2:65" s="1" customFormat="1" ht="22.5" customHeight="1">
      <c r="B293" s="147"/>
      <c r="C293" s="181" t="s">
        <v>555</v>
      </c>
      <c r="D293" s="181" t="s">
        <v>208</v>
      </c>
      <c r="E293" s="182" t="s">
        <v>556</v>
      </c>
      <c r="F293" s="183" t="s">
        <v>969</v>
      </c>
      <c r="G293" s="184" t="s">
        <v>300</v>
      </c>
      <c r="H293" s="185">
        <v>6</v>
      </c>
      <c r="I293" s="320"/>
      <c r="J293" s="186">
        <f>ROUND(I293*H293,2)</f>
        <v>0</v>
      </c>
      <c r="K293" s="183" t="s">
        <v>5</v>
      </c>
      <c r="L293" s="187"/>
      <c r="M293" s="188" t="s">
        <v>5</v>
      </c>
      <c r="N293" s="189" t="s">
        <v>38</v>
      </c>
      <c r="O293" s="156">
        <v>0</v>
      </c>
      <c r="P293" s="156">
        <f>O293*H293</f>
        <v>0</v>
      </c>
      <c r="Q293" s="156">
        <v>4.4000000000000003E-3</v>
      </c>
      <c r="R293" s="156">
        <f>Q293*H293</f>
        <v>2.64E-2</v>
      </c>
      <c r="S293" s="156">
        <v>0</v>
      </c>
      <c r="T293" s="157">
        <f>S293*H293</f>
        <v>0</v>
      </c>
      <c r="AR293" s="22" t="s">
        <v>283</v>
      </c>
      <c r="AT293" s="22" t="s">
        <v>208</v>
      </c>
      <c r="AU293" s="22" t="s">
        <v>79</v>
      </c>
      <c r="AY293" s="22" t="s">
        <v>126</v>
      </c>
      <c r="BE293" s="158">
        <f>IF(N293="základní",J293,0)</f>
        <v>0</v>
      </c>
      <c r="BF293" s="158">
        <f>IF(N293="snížená",J293,0)</f>
        <v>0</v>
      </c>
      <c r="BG293" s="158">
        <f>IF(N293="zákl. přenesená",J293,0)</f>
        <v>0</v>
      </c>
      <c r="BH293" s="158">
        <f>IF(N293="sníž. přenesená",J293,0)</f>
        <v>0</v>
      </c>
      <c r="BI293" s="158">
        <f>IF(N293="nulová",J293,0)</f>
        <v>0</v>
      </c>
      <c r="BJ293" s="22" t="s">
        <v>72</v>
      </c>
      <c r="BK293" s="158">
        <f>ROUND(I293*H293,2)</f>
        <v>0</v>
      </c>
      <c r="BL293" s="22" t="s">
        <v>207</v>
      </c>
      <c r="BM293" s="22" t="s">
        <v>557</v>
      </c>
    </row>
    <row r="294" spans="2:65" s="1" customFormat="1" ht="22.5" customHeight="1">
      <c r="B294" s="147"/>
      <c r="C294" s="148" t="s">
        <v>558</v>
      </c>
      <c r="D294" s="148" t="s">
        <v>128</v>
      </c>
      <c r="E294" s="149" t="s">
        <v>559</v>
      </c>
      <c r="F294" s="150" t="s">
        <v>971</v>
      </c>
      <c r="G294" s="151" t="s">
        <v>300</v>
      </c>
      <c r="H294" s="152">
        <v>1</v>
      </c>
      <c r="I294" s="319"/>
      <c r="J294" s="153">
        <f>ROUND(I294*H294,2)</f>
        <v>0</v>
      </c>
      <c r="K294" s="150" t="s">
        <v>5</v>
      </c>
      <c r="L294" s="36"/>
      <c r="M294" s="154" t="s">
        <v>5</v>
      </c>
      <c r="N294" s="155" t="s">
        <v>38</v>
      </c>
      <c r="O294" s="156">
        <v>0.9</v>
      </c>
      <c r="P294" s="156">
        <f>O294*H294</f>
        <v>0.9</v>
      </c>
      <c r="Q294" s="156">
        <v>5.0000000000000002E-5</v>
      </c>
      <c r="R294" s="156">
        <f>Q294*H294</f>
        <v>5.0000000000000002E-5</v>
      </c>
      <c r="S294" s="156">
        <v>0</v>
      </c>
      <c r="T294" s="157">
        <f>S294*H294</f>
        <v>0</v>
      </c>
      <c r="AR294" s="22" t="s">
        <v>207</v>
      </c>
      <c r="AT294" s="22" t="s">
        <v>128</v>
      </c>
      <c r="AU294" s="22" t="s">
        <v>79</v>
      </c>
      <c r="AY294" s="22" t="s">
        <v>126</v>
      </c>
      <c r="BE294" s="158">
        <f>IF(N294="základní",J294,0)</f>
        <v>0</v>
      </c>
      <c r="BF294" s="158">
        <f>IF(N294="snížená",J294,0)</f>
        <v>0</v>
      </c>
      <c r="BG294" s="158">
        <f>IF(N294="zákl. přenesená",J294,0)</f>
        <v>0</v>
      </c>
      <c r="BH294" s="158">
        <f>IF(N294="sníž. přenesená",J294,0)</f>
        <v>0</v>
      </c>
      <c r="BI294" s="158">
        <f>IF(N294="nulová",J294,0)</f>
        <v>0</v>
      </c>
      <c r="BJ294" s="22" t="s">
        <v>72</v>
      </c>
      <c r="BK294" s="158">
        <f>ROUND(I294*H294,2)</f>
        <v>0</v>
      </c>
      <c r="BL294" s="22" t="s">
        <v>207</v>
      </c>
      <c r="BM294" s="22" t="s">
        <v>560</v>
      </c>
    </row>
    <row r="295" spans="2:65" s="1" customFormat="1" ht="27">
      <c r="B295" s="36"/>
      <c r="D295" s="159" t="s">
        <v>135</v>
      </c>
      <c r="F295" s="160" t="s">
        <v>561</v>
      </c>
      <c r="L295" s="36"/>
      <c r="M295" s="161"/>
      <c r="N295" s="37"/>
      <c r="O295" s="37"/>
      <c r="P295" s="37"/>
      <c r="Q295" s="37"/>
      <c r="R295" s="37"/>
      <c r="S295" s="37"/>
      <c r="T295" s="65"/>
      <c r="AT295" s="22" t="s">
        <v>135</v>
      </c>
      <c r="AU295" s="22" t="s">
        <v>79</v>
      </c>
    </row>
    <row r="296" spans="2:65" s="1" customFormat="1" ht="22.5" customHeight="1">
      <c r="B296" s="147"/>
      <c r="C296" s="181" t="s">
        <v>562</v>
      </c>
      <c r="D296" s="181" t="s">
        <v>208</v>
      </c>
      <c r="E296" s="182" t="s">
        <v>563</v>
      </c>
      <c r="F296" s="183" t="s">
        <v>970</v>
      </c>
      <c r="G296" s="184" t="s">
        <v>300</v>
      </c>
      <c r="H296" s="185">
        <v>1</v>
      </c>
      <c r="I296" s="320"/>
      <c r="J296" s="186">
        <f>ROUND(I296*H296,2)</f>
        <v>0</v>
      </c>
      <c r="K296" s="183" t="s">
        <v>5</v>
      </c>
      <c r="L296" s="187"/>
      <c r="M296" s="188" t="s">
        <v>5</v>
      </c>
      <c r="N296" s="189" t="s">
        <v>38</v>
      </c>
      <c r="O296" s="156">
        <v>0</v>
      </c>
      <c r="P296" s="156">
        <f>O296*H296</f>
        <v>0</v>
      </c>
      <c r="Q296" s="156">
        <v>1E-3</v>
      </c>
      <c r="R296" s="156">
        <f>Q296*H296</f>
        <v>1E-3</v>
      </c>
      <c r="S296" s="156">
        <v>0</v>
      </c>
      <c r="T296" s="157">
        <f>S296*H296</f>
        <v>0</v>
      </c>
      <c r="AR296" s="22" t="s">
        <v>283</v>
      </c>
      <c r="AT296" s="22" t="s">
        <v>208</v>
      </c>
      <c r="AU296" s="22" t="s">
        <v>79</v>
      </c>
      <c r="AY296" s="22" t="s">
        <v>126</v>
      </c>
      <c r="BE296" s="158">
        <f>IF(N296="základní",J296,0)</f>
        <v>0</v>
      </c>
      <c r="BF296" s="158">
        <f>IF(N296="snížená",J296,0)</f>
        <v>0</v>
      </c>
      <c r="BG296" s="158">
        <f>IF(N296="zákl. přenesená",J296,0)</f>
        <v>0</v>
      </c>
      <c r="BH296" s="158">
        <f>IF(N296="sníž. přenesená",J296,0)</f>
        <v>0</v>
      </c>
      <c r="BI296" s="158">
        <f>IF(N296="nulová",J296,0)</f>
        <v>0</v>
      </c>
      <c r="BJ296" s="22" t="s">
        <v>72</v>
      </c>
      <c r="BK296" s="158">
        <f>ROUND(I296*H296,2)</f>
        <v>0</v>
      </c>
      <c r="BL296" s="22" t="s">
        <v>207</v>
      </c>
      <c r="BM296" s="22" t="s">
        <v>564</v>
      </c>
    </row>
    <row r="297" spans="2:65" s="1" customFormat="1" ht="31.5" customHeight="1">
      <c r="B297" s="147"/>
      <c r="C297" s="148" t="s">
        <v>565</v>
      </c>
      <c r="D297" s="148" t="s">
        <v>128</v>
      </c>
      <c r="E297" s="149" t="s">
        <v>566</v>
      </c>
      <c r="F297" s="150" t="s">
        <v>567</v>
      </c>
      <c r="G297" s="151" t="s">
        <v>194</v>
      </c>
      <c r="H297" s="152">
        <v>3.1E-2</v>
      </c>
      <c r="I297" s="319"/>
      <c r="J297" s="153">
        <f>ROUND(I297*H297,2)</f>
        <v>0</v>
      </c>
      <c r="K297" s="150" t="s">
        <v>132</v>
      </c>
      <c r="L297" s="36"/>
      <c r="M297" s="154" t="s">
        <v>5</v>
      </c>
      <c r="N297" s="155" t="s">
        <v>38</v>
      </c>
      <c r="O297" s="156">
        <v>1.5229999999999999</v>
      </c>
      <c r="P297" s="156">
        <f>O297*H297</f>
        <v>4.7212999999999998E-2</v>
      </c>
      <c r="Q297" s="156">
        <v>0</v>
      </c>
      <c r="R297" s="156">
        <f>Q297*H297</f>
        <v>0</v>
      </c>
      <c r="S297" s="156">
        <v>0</v>
      </c>
      <c r="T297" s="157">
        <f>S297*H297</f>
        <v>0</v>
      </c>
      <c r="AR297" s="22" t="s">
        <v>207</v>
      </c>
      <c r="AT297" s="22" t="s">
        <v>128</v>
      </c>
      <c r="AU297" s="22" t="s">
        <v>79</v>
      </c>
      <c r="AY297" s="22" t="s">
        <v>126</v>
      </c>
      <c r="BE297" s="158">
        <f>IF(N297="základní",J297,0)</f>
        <v>0</v>
      </c>
      <c r="BF297" s="158">
        <f>IF(N297="snížená",J297,0)</f>
        <v>0</v>
      </c>
      <c r="BG297" s="158">
        <f>IF(N297="zákl. přenesená",J297,0)</f>
        <v>0</v>
      </c>
      <c r="BH297" s="158">
        <f>IF(N297="sníž. přenesená",J297,0)</f>
        <v>0</v>
      </c>
      <c r="BI297" s="158">
        <f>IF(N297="nulová",J297,0)</f>
        <v>0</v>
      </c>
      <c r="BJ297" s="22" t="s">
        <v>72</v>
      </c>
      <c r="BK297" s="158">
        <f>ROUND(I297*H297,2)</f>
        <v>0</v>
      </c>
      <c r="BL297" s="22" t="s">
        <v>207</v>
      </c>
      <c r="BM297" s="22" t="s">
        <v>568</v>
      </c>
    </row>
    <row r="298" spans="2:65" s="1" customFormat="1" ht="121.5">
      <c r="B298" s="36"/>
      <c r="D298" s="159" t="s">
        <v>135</v>
      </c>
      <c r="F298" s="160" t="s">
        <v>569</v>
      </c>
      <c r="L298" s="36"/>
      <c r="M298" s="161"/>
      <c r="N298" s="37"/>
      <c r="O298" s="37"/>
      <c r="P298" s="37"/>
      <c r="Q298" s="37"/>
      <c r="R298" s="37"/>
      <c r="S298" s="37"/>
      <c r="T298" s="65"/>
      <c r="AT298" s="22" t="s">
        <v>135</v>
      </c>
      <c r="AU298" s="22" t="s">
        <v>79</v>
      </c>
    </row>
    <row r="299" spans="2:65" s="1" customFormat="1" ht="44.25" customHeight="1">
      <c r="B299" s="147"/>
      <c r="C299" s="148" t="s">
        <v>570</v>
      </c>
      <c r="D299" s="148" t="s">
        <v>128</v>
      </c>
      <c r="E299" s="149" t="s">
        <v>571</v>
      </c>
      <c r="F299" s="150" t="s">
        <v>572</v>
      </c>
      <c r="G299" s="151" t="s">
        <v>194</v>
      </c>
      <c r="H299" s="152">
        <v>3.1E-2</v>
      </c>
      <c r="I299" s="319"/>
      <c r="J299" s="153">
        <f>ROUND(I299*H299,2)</f>
        <v>0</v>
      </c>
      <c r="K299" s="150" t="s">
        <v>132</v>
      </c>
      <c r="L299" s="36"/>
      <c r="M299" s="154" t="s">
        <v>5</v>
      </c>
      <c r="N299" s="155" t="s">
        <v>38</v>
      </c>
      <c r="O299" s="156">
        <v>1.21</v>
      </c>
      <c r="P299" s="156">
        <f>O299*H299</f>
        <v>3.7510000000000002E-2</v>
      </c>
      <c r="Q299" s="156">
        <v>0</v>
      </c>
      <c r="R299" s="156">
        <f>Q299*H299</f>
        <v>0</v>
      </c>
      <c r="S299" s="156">
        <v>0</v>
      </c>
      <c r="T299" s="157">
        <f>S299*H299</f>
        <v>0</v>
      </c>
      <c r="AR299" s="22" t="s">
        <v>207</v>
      </c>
      <c r="AT299" s="22" t="s">
        <v>128</v>
      </c>
      <c r="AU299" s="22" t="s">
        <v>79</v>
      </c>
      <c r="AY299" s="22" t="s">
        <v>126</v>
      </c>
      <c r="BE299" s="158">
        <f>IF(N299="základní",J299,0)</f>
        <v>0</v>
      </c>
      <c r="BF299" s="158">
        <f>IF(N299="snížená",J299,0)</f>
        <v>0</v>
      </c>
      <c r="BG299" s="158">
        <f>IF(N299="zákl. přenesená",J299,0)</f>
        <v>0</v>
      </c>
      <c r="BH299" s="158">
        <f>IF(N299="sníž. přenesená",J299,0)</f>
        <v>0</v>
      </c>
      <c r="BI299" s="158">
        <f>IF(N299="nulová",J299,0)</f>
        <v>0</v>
      </c>
      <c r="BJ299" s="22" t="s">
        <v>72</v>
      </c>
      <c r="BK299" s="158">
        <f>ROUND(I299*H299,2)</f>
        <v>0</v>
      </c>
      <c r="BL299" s="22" t="s">
        <v>207</v>
      </c>
      <c r="BM299" s="22" t="s">
        <v>573</v>
      </c>
    </row>
    <row r="300" spans="2:65" s="1" customFormat="1" ht="121.5">
      <c r="B300" s="36"/>
      <c r="D300" s="162" t="s">
        <v>135</v>
      </c>
      <c r="F300" s="163" t="s">
        <v>569</v>
      </c>
      <c r="L300" s="36"/>
      <c r="M300" s="161"/>
      <c r="N300" s="37"/>
      <c r="O300" s="37"/>
      <c r="P300" s="37"/>
      <c r="Q300" s="37"/>
      <c r="R300" s="37"/>
      <c r="S300" s="37"/>
      <c r="T300" s="65"/>
      <c r="AT300" s="22" t="s">
        <v>135</v>
      </c>
      <c r="AU300" s="22" t="s">
        <v>79</v>
      </c>
    </row>
    <row r="301" spans="2:65" s="10" customFormat="1" ht="29.85" customHeight="1">
      <c r="B301" s="134"/>
      <c r="D301" s="144" t="s">
        <v>66</v>
      </c>
      <c r="E301" s="145" t="s">
        <v>574</v>
      </c>
      <c r="F301" s="145" t="s">
        <v>575</v>
      </c>
      <c r="J301" s="146">
        <f>BK301</f>
        <v>0</v>
      </c>
      <c r="L301" s="134"/>
      <c r="M301" s="138"/>
      <c r="N301" s="139"/>
      <c r="O301" s="139"/>
      <c r="P301" s="140">
        <f>SUM(P302:P312)</f>
        <v>16.473403999999999</v>
      </c>
      <c r="Q301" s="139"/>
      <c r="R301" s="140">
        <f>SUM(R302:R312)</f>
        <v>0.92416960000000004</v>
      </c>
      <c r="S301" s="139"/>
      <c r="T301" s="141">
        <f>SUM(T302:T312)</f>
        <v>0.55215999999999998</v>
      </c>
      <c r="AR301" s="135" t="s">
        <v>79</v>
      </c>
      <c r="AT301" s="142" t="s">
        <v>66</v>
      </c>
      <c r="AU301" s="142" t="s">
        <v>72</v>
      </c>
      <c r="AY301" s="135" t="s">
        <v>126</v>
      </c>
      <c r="BK301" s="143">
        <f>SUM(BK302:BK312)</f>
        <v>0</v>
      </c>
    </row>
    <row r="302" spans="2:65" s="1" customFormat="1" ht="44.25" customHeight="1">
      <c r="B302" s="147"/>
      <c r="C302" s="148" t="s">
        <v>576</v>
      </c>
      <c r="D302" s="148" t="s">
        <v>128</v>
      </c>
      <c r="E302" s="149" t="s">
        <v>577</v>
      </c>
      <c r="F302" s="150" t="s">
        <v>578</v>
      </c>
      <c r="G302" s="151" t="s">
        <v>223</v>
      </c>
      <c r="H302" s="152">
        <v>32.479999999999997</v>
      </c>
      <c r="I302" s="319"/>
      <c r="J302" s="153">
        <f>ROUND(I302*H302,2)</f>
        <v>0</v>
      </c>
      <c r="K302" s="150" t="s">
        <v>132</v>
      </c>
      <c r="L302" s="36"/>
      <c r="M302" s="154" t="s">
        <v>5</v>
      </c>
      <c r="N302" s="155" t="s">
        <v>38</v>
      </c>
      <c r="O302" s="156">
        <v>0.3</v>
      </c>
      <c r="P302" s="156">
        <f>O302*H302</f>
        <v>9.743999999999998</v>
      </c>
      <c r="Q302" s="156">
        <v>1.1520000000000001E-2</v>
      </c>
      <c r="R302" s="156">
        <f>Q302*H302</f>
        <v>0.37416959999999999</v>
      </c>
      <c r="S302" s="156">
        <v>0</v>
      </c>
      <c r="T302" s="157">
        <f>S302*H302</f>
        <v>0</v>
      </c>
      <c r="AR302" s="22" t="s">
        <v>207</v>
      </c>
      <c r="AT302" s="22" t="s">
        <v>128</v>
      </c>
      <c r="AU302" s="22" t="s">
        <v>79</v>
      </c>
      <c r="AY302" s="22" t="s">
        <v>126</v>
      </c>
      <c r="BE302" s="158">
        <f>IF(N302="základní",J302,0)</f>
        <v>0</v>
      </c>
      <c r="BF302" s="158">
        <f>IF(N302="snížená",J302,0)</f>
        <v>0</v>
      </c>
      <c r="BG302" s="158">
        <f>IF(N302="zákl. přenesená",J302,0)</f>
        <v>0</v>
      </c>
      <c r="BH302" s="158">
        <f>IF(N302="sníž. přenesená",J302,0)</f>
        <v>0</v>
      </c>
      <c r="BI302" s="158">
        <f>IF(N302="nulová",J302,0)</f>
        <v>0</v>
      </c>
      <c r="BJ302" s="22" t="s">
        <v>72</v>
      </c>
      <c r="BK302" s="158">
        <f>ROUND(I302*H302,2)</f>
        <v>0</v>
      </c>
      <c r="BL302" s="22" t="s">
        <v>207</v>
      </c>
      <c r="BM302" s="22" t="s">
        <v>579</v>
      </c>
    </row>
    <row r="303" spans="2:65" s="1" customFormat="1" ht="54">
      <c r="B303" s="36"/>
      <c r="D303" s="162" t="s">
        <v>135</v>
      </c>
      <c r="F303" s="163" t="s">
        <v>580</v>
      </c>
      <c r="L303" s="36"/>
      <c r="M303" s="161"/>
      <c r="N303" s="37"/>
      <c r="O303" s="37"/>
      <c r="P303" s="37"/>
      <c r="Q303" s="37"/>
      <c r="R303" s="37"/>
      <c r="S303" s="37"/>
      <c r="T303" s="65"/>
      <c r="AT303" s="22" t="s">
        <v>135</v>
      </c>
      <c r="AU303" s="22" t="s">
        <v>79</v>
      </c>
    </row>
    <row r="304" spans="2:65" s="11" customFormat="1">
      <c r="B304" s="164"/>
      <c r="D304" s="162" t="s">
        <v>178</v>
      </c>
      <c r="E304" s="165" t="s">
        <v>5</v>
      </c>
      <c r="F304" s="166" t="s">
        <v>581</v>
      </c>
      <c r="H304" s="167">
        <v>32.479999999999997</v>
      </c>
      <c r="L304" s="164"/>
      <c r="M304" s="168"/>
      <c r="N304" s="169"/>
      <c r="O304" s="169"/>
      <c r="P304" s="169"/>
      <c r="Q304" s="169"/>
      <c r="R304" s="169"/>
      <c r="S304" s="169"/>
      <c r="T304" s="170"/>
      <c r="AT304" s="165" t="s">
        <v>178</v>
      </c>
      <c r="AU304" s="165" t="s">
        <v>79</v>
      </c>
      <c r="AV304" s="11" t="s">
        <v>79</v>
      </c>
      <c r="AW304" s="11" t="s">
        <v>31</v>
      </c>
      <c r="AX304" s="11" t="s">
        <v>67</v>
      </c>
      <c r="AY304" s="165" t="s">
        <v>126</v>
      </c>
    </row>
    <row r="305" spans="2:65" s="12" customFormat="1">
      <c r="B305" s="171"/>
      <c r="D305" s="159" t="s">
        <v>178</v>
      </c>
      <c r="E305" s="172" t="s">
        <v>5</v>
      </c>
      <c r="F305" s="173" t="s">
        <v>180</v>
      </c>
      <c r="H305" s="174">
        <v>32.479999999999997</v>
      </c>
      <c r="L305" s="171"/>
      <c r="M305" s="175"/>
      <c r="N305" s="176"/>
      <c r="O305" s="176"/>
      <c r="P305" s="176"/>
      <c r="Q305" s="176"/>
      <c r="R305" s="176"/>
      <c r="S305" s="176"/>
      <c r="T305" s="177"/>
      <c r="AT305" s="178" t="s">
        <v>178</v>
      </c>
      <c r="AU305" s="178" t="s">
        <v>79</v>
      </c>
      <c r="AV305" s="12" t="s">
        <v>133</v>
      </c>
      <c r="AW305" s="12" t="s">
        <v>31</v>
      </c>
      <c r="AX305" s="12" t="s">
        <v>72</v>
      </c>
      <c r="AY305" s="178" t="s">
        <v>126</v>
      </c>
    </row>
    <row r="306" spans="2:65" s="1" customFormat="1" ht="31.5" customHeight="1">
      <c r="B306" s="147"/>
      <c r="C306" s="148" t="s">
        <v>582</v>
      </c>
      <c r="D306" s="148" t="s">
        <v>128</v>
      </c>
      <c r="E306" s="149" t="s">
        <v>583</v>
      </c>
      <c r="F306" s="150" t="s">
        <v>584</v>
      </c>
      <c r="G306" s="151" t="s">
        <v>223</v>
      </c>
      <c r="H306" s="152">
        <v>32.479999999999997</v>
      </c>
      <c r="I306" s="319"/>
      <c r="J306" s="153">
        <f>ROUND(I306*H306,2)</f>
        <v>0</v>
      </c>
      <c r="K306" s="150" t="s">
        <v>132</v>
      </c>
      <c r="L306" s="36"/>
      <c r="M306" s="154" t="s">
        <v>5</v>
      </c>
      <c r="N306" s="155" t="s">
        <v>38</v>
      </c>
      <c r="O306" s="156">
        <v>0.11</v>
      </c>
      <c r="P306" s="156">
        <f>O306*H306</f>
        <v>3.5727999999999995</v>
      </c>
      <c r="Q306" s="156">
        <v>0</v>
      </c>
      <c r="R306" s="156">
        <f>Q306*H306</f>
        <v>0</v>
      </c>
      <c r="S306" s="156">
        <v>1.7000000000000001E-2</v>
      </c>
      <c r="T306" s="157">
        <f>S306*H306</f>
        <v>0.55215999999999998</v>
      </c>
      <c r="AR306" s="22" t="s">
        <v>207</v>
      </c>
      <c r="AT306" s="22" t="s">
        <v>128</v>
      </c>
      <c r="AU306" s="22" t="s">
        <v>79</v>
      </c>
      <c r="AY306" s="22" t="s">
        <v>126</v>
      </c>
      <c r="BE306" s="158">
        <f>IF(N306="základní",J306,0)</f>
        <v>0</v>
      </c>
      <c r="BF306" s="158">
        <f>IF(N306="snížená",J306,0)</f>
        <v>0</v>
      </c>
      <c r="BG306" s="158">
        <f>IF(N306="zákl. přenesená",J306,0)</f>
        <v>0</v>
      </c>
      <c r="BH306" s="158">
        <f>IF(N306="sníž. přenesená",J306,0)</f>
        <v>0</v>
      </c>
      <c r="BI306" s="158">
        <f>IF(N306="nulová",J306,0)</f>
        <v>0</v>
      </c>
      <c r="BJ306" s="22" t="s">
        <v>72</v>
      </c>
      <c r="BK306" s="158">
        <f>ROUND(I306*H306,2)</f>
        <v>0</v>
      </c>
      <c r="BL306" s="22" t="s">
        <v>207</v>
      </c>
      <c r="BM306" s="22" t="s">
        <v>585</v>
      </c>
    </row>
    <row r="307" spans="2:65" s="1" customFormat="1" ht="31.5" customHeight="1">
      <c r="B307" s="147"/>
      <c r="C307" s="148" t="s">
        <v>586</v>
      </c>
      <c r="D307" s="148" t="s">
        <v>128</v>
      </c>
      <c r="E307" s="149" t="s">
        <v>587</v>
      </c>
      <c r="F307" s="150" t="s">
        <v>588</v>
      </c>
      <c r="G307" s="151" t="s">
        <v>194</v>
      </c>
      <c r="H307" s="152">
        <v>0.92400000000000004</v>
      </c>
      <c r="I307" s="319"/>
      <c r="J307" s="153">
        <f>ROUND(I307*H307,2)</f>
        <v>0</v>
      </c>
      <c r="K307" s="150" t="s">
        <v>132</v>
      </c>
      <c r="L307" s="36"/>
      <c r="M307" s="154" t="s">
        <v>5</v>
      </c>
      <c r="N307" s="155" t="s">
        <v>38</v>
      </c>
      <c r="O307" s="156">
        <v>1.7509999999999999</v>
      </c>
      <c r="P307" s="156">
        <f>O307*H307</f>
        <v>1.6179239999999999</v>
      </c>
      <c r="Q307" s="156">
        <v>0</v>
      </c>
      <c r="R307" s="156">
        <f>Q307*H307</f>
        <v>0</v>
      </c>
      <c r="S307" s="156">
        <v>0</v>
      </c>
      <c r="T307" s="157">
        <f>S307*H307</f>
        <v>0</v>
      </c>
      <c r="AR307" s="22" t="s">
        <v>207</v>
      </c>
      <c r="AT307" s="22" t="s">
        <v>128</v>
      </c>
      <c r="AU307" s="22" t="s">
        <v>79</v>
      </c>
      <c r="AY307" s="22" t="s">
        <v>126</v>
      </c>
      <c r="BE307" s="158">
        <f>IF(N307="základní",J307,0)</f>
        <v>0</v>
      </c>
      <c r="BF307" s="158">
        <f>IF(N307="snížená",J307,0)</f>
        <v>0</v>
      </c>
      <c r="BG307" s="158">
        <f>IF(N307="zákl. přenesená",J307,0)</f>
        <v>0</v>
      </c>
      <c r="BH307" s="158">
        <f>IF(N307="sníž. přenesená",J307,0)</f>
        <v>0</v>
      </c>
      <c r="BI307" s="158">
        <f>IF(N307="nulová",J307,0)</f>
        <v>0</v>
      </c>
      <c r="BJ307" s="22" t="s">
        <v>72</v>
      </c>
      <c r="BK307" s="158">
        <f>ROUND(I307*H307,2)</f>
        <v>0</v>
      </c>
      <c r="BL307" s="22" t="s">
        <v>207</v>
      </c>
      <c r="BM307" s="22" t="s">
        <v>589</v>
      </c>
    </row>
    <row r="308" spans="2:65" s="1" customFormat="1" ht="121.5">
      <c r="B308" s="36"/>
      <c r="D308" s="159" t="s">
        <v>135</v>
      </c>
      <c r="F308" s="160" t="s">
        <v>590</v>
      </c>
      <c r="L308" s="36"/>
      <c r="M308" s="161"/>
      <c r="N308" s="37"/>
      <c r="O308" s="37"/>
      <c r="P308" s="37"/>
      <c r="Q308" s="37"/>
      <c r="R308" s="37"/>
      <c r="S308" s="37"/>
      <c r="T308" s="65"/>
      <c r="AT308" s="22" t="s">
        <v>135</v>
      </c>
      <c r="AU308" s="22" t="s">
        <v>79</v>
      </c>
    </row>
    <row r="309" spans="2:65" s="1" customFormat="1" ht="44.25" customHeight="1">
      <c r="B309" s="147"/>
      <c r="C309" s="148" t="s">
        <v>591</v>
      </c>
      <c r="D309" s="148" t="s">
        <v>128</v>
      </c>
      <c r="E309" s="149" t="s">
        <v>592</v>
      </c>
      <c r="F309" s="150" t="s">
        <v>593</v>
      </c>
      <c r="G309" s="151" t="s">
        <v>194</v>
      </c>
      <c r="H309" s="152">
        <v>0.92400000000000004</v>
      </c>
      <c r="I309" s="319"/>
      <c r="J309" s="153">
        <f>ROUND(I309*H309,2)</f>
        <v>0</v>
      </c>
      <c r="K309" s="150" t="s">
        <v>132</v>
      </c>
      <c r="L309" s="36"/>
      <c r="M309" s="154" t="s">
        <v>5</v>
      </c>
      <c r="N309" s="155" t="s">
        <v>38</v>
      </c>
      <c r="O309" s="156">
        <v>1.57</v>
      </c>
      <c r="P309" s="156">
        <f>O309*H309</f>
        <v>1.4506800000000002</v>
      </c>
      <c r="Q309" s="156">
        <v>0</v>
      </c>
      <c r="R309" s="156">
        <f>Q309*H309</f>
        <v>0</v>
      </c>
      <c r="S309" s="156">
        <v>0</v>
      </c>
      <c r="T309" s="157">
        <f>S309*H309</f>
        <v>0</v>
      </c>
      <c r="AR309" s="22" t="s">
        <v>207</v>
      </c>
      <c r="AT309" s="22" t="s">
        <v>128</v>
      </c>
      <c r="AU309" s="22" t="s">
        <v>79</v>
      </c>
      <c r="AY309" s="22" t="s">
        <v>126</v>
      </c>
      <c r="BE309" s="158">
        <f>IF(N309="základní",J309,0)</f>
        <v>0</v>
      </c>
      <c r="BF309" s="158">
        <f>IF(N309="snížená",J309,0)</f>
        <v>0</v>
      </c>
      <c r="BG309" s="158">
        <f>IF(N309="zákl. přenesená",J309,0)</f>
        <v>0</v>
      </c>
      <c r="BH309" s="158">
        <f>IF(N309="sníž. přenesená",J309,0)</f>
        <v>0</v>
      </c>
      <c r="BI309" s="158">
        <f>IF(N309="nulová",J309,0)</f>
        <v>0</v>
      </c>
      <c r="BJ309" s="22" t="s">
        <v>72</v>
      </c>
      <c r="BK309" s="158">
        <f>ROUND(I309*H309,2)</f>
        <v>0</v>
      </c>
      <c r="BL309" s="22" t="s">
        <v>207</v>
      </c>
      <c r="BM309" s="22" t="s">
        <v>594</v>
      </c>
    </row>
    <row r="310" spans="2:65" s="1" customFormat="1" ht="121.5">
      <c r="B310" s="36"/>
      <c r="D310" s="159" t="s">
        <v>135</v>
      </c>
      <c r="F310" s="160" t="s">
        <v>590</v>
      </c>
      <c r="L310" s="36"/>
      <c r="M310" s="161"/>
      <c r="N310" s="37"/>
      <c r="O310" s="37"/>
      <c r="P310" s="37"/>
      <c r="Q310" s="37"/>
      <c r="R310" s="37"/>
      <c r="S310" s="37"/>
      <c r="T310" s="65"/>
      <c r="AT310" s="22" t="s">
        <v>135</v>
      </c>
      <c r="AU310" s="22" t="s">
        <v>79</v>
      </c>
    </row>
    <row r="311" spans="2:65" s="1" customFormat="1" ht="22.5" customHeight="1">
      <c r="B311" s="147"/>
      <c r="C311" s="148" t="s">
        <v>595</v>
      </c>
      <c r="D311" s="148" t="s">
        <v>128</v>
      </c>
      <c r="E311" s="149" t="s">
        <v>596</v>
      </c>
      <c r="F311" s="150" t="s">
        <v>597</v>
      </c>
      <c r="G311" s="151" t="s">
        <v>462</v>
      </c>
      <c r="H311" s="152">
        <v>1</v>
      </c>
      <c r="I311" s="319"/>
      <c r="J311" s="153">
        <f>ROUND(I311*H311,2)</f>
        <v>0</v>
      </c>
      <c r="K311" s="150" t="s">
        <v>5</v>
      </c>
      <c r="L311" s="36"/>
      <c r="M311" s="154" t="s">
        <v>5</v>
      </c>
      <c r="N311" s="155" t="s">
        <v>38</v>
      </c>
      <c r="O311" s="156">
        <v>8.7999999999999995E-2</v>
      </c>
      <c r="P311" s="156">
        <f>O311*H311</f>
        <v>8.7999999999999995E-2</v>
      </c>
      <c r="Q311" s="156">
        <v>0</v>
      </c>
      <c r="R311" s="156">
        <f>Q311*H311</f>
        <v>0</v>
      </c>
      <c r="S311" s="156">
        <v>0</v>
      </c>
      <c r="T311" s="157">
        <f>S311*H311</f>
        <v>0</v>
      </c>
      <c r="AR311" s="22" t="s">
        <v>207</v>
      </c>
      <c r="AT311" s="22" t="s">
        <v>128</v>
      </c>
      <c r="AU311" s="22" t="s">
        <v>79</v>
      </c>
      <c r="AY311" s="22" t="s">
        <v>126</v>
      </c>
      <c r="BE311" s="158">
        <f>IF(N311="základní",J311,0)</f>
        <v>0</v>
      </c>
      <c r="BF311" s="158">
        <f>IF(N311="snížená",J311,0)</f>
        <v>0</v>
      </c>
      <c r="BG311" s="158">
        <f>IF(N311="zákl. přenesená",J311,0)</f>
        <v>0</v>
      </c>
      <c r="BH311" s="158">
        <f>IF(N311="sníž. přenesená",J311,0)</f>
        <v>0</v>
      </c>
      <c r="BI311" s="158">
        <f>IF(N311="nulová",J311,0)</f>
        <v>0</v>
      </c>
      <c r="BJ311" s="22" t="s">
        <v>72</v>
      </c>
      <c r="BK311" s="158">
        <f>ROUND(I311*H311,2)</f>
        <v>0</v>
      </c>
      <c r="BL311" s="22" t="s">
        <v>207</v>
      </c>
      <c r="BM311" s="22" t="s">
        <v>598</v>
      </c>
    </row>
    <row r="312" spans="2:65" s="1" customFormat="1" ht="22.5" customHeight="1">
      <c r="B312" s="147"/>
      <c r="C312" s="181" t="s">
        <v>599</v>
      </c>
      <c r="D312" s="181" t="s">
        <v>208</v>
      </c>
      <c r="E312" s="182" t="s">
        <v>600</v>
      </c>
      <c r="F312" s="183" t="s">
        <v>601</v>
      </c>
      <c r="G312" s="184" t="s">
        <v>139</v>
      </c>
      <c r="H312" s="185">
        <v>1</v>
      </c>
      <c r="I312" s="320"/>
      <c r="J312" s="186">
        <f>ROUND(I312*H312,2)</f>
        <v>0</v>
      </c>
      <c r="K312" s="183" t="s">
        <v>132</v>
      </c>
      <c r="L312" s="187"/>
      <c r="M312" s="188" t="s">
        <v>5</v>
      </c>
      <c r="N312" s="189" t="s">
        <v>38</v>
      </c>
      <c r="O312" s="156">
        <v>0</v>
      </c>
      <c r="P312" s="156">
        <f>O312*H312</f>
        <v>0</v>
      </c>
      <c r="Q312" s="156">
        <v>0.55000000000000004</v>
      </c>
      <c r="R312" s="156">
        <f>Q312*H312</f>
        <v>0.55000000000000004</v>
      </c>
      <c r="S312" s="156">
        <v>0</v>
      </c>
      <c r="T312" s="157">
        <f>S312*H312</f>
        <v>0</v>
      </c>
      <c r="AR312" s="22" t="s">
        <v>283</v>
      </c>
      <c r="AT312" s="22" t="s">
        <v>208</v>
      </c>
      <c r="AU312" s="22" t="s">
        <v>79</v>
      </c>
      <c r="AY312" s="22" t="s">
        <v>126</v>
      </c>
      <c r="BE312" s="158">
        <f>IF(N312="základní",J312,0)</f>
        <v>0</v>
      </c>
      <c r="BF312" s="158">
        <f>IF(N312="snížená",J312,0)</f>
        <v>0</v>
      </c>
      <c r="BG312" s="158">
        <f>IF(N312="zákl. přenesená",J312,0)</f>
        <v>0</v>
      </c>
      <c r="BH312" s="158">
        <f>IF(N312="sníž. přenesená",J312,0)</f>
        <v>0</v>
      </c>
      <c r="BI312" s="158">
        <f>IF(N312="nulová",J312,0)</f>
        <v>0</v>
      </c>
      <c r="BJ312" s="22" t="s">
        <v>72</v>
      </c>
      <c r="BK312" s="158">
        <f>ROUND(I312*H312,2)</f>
        <v>0</v>
      </c>
      <c r="BL312" s="22" t="s">
        <v>207</v>
      </c>
      <c r="BM312" s="22" t="s">
        <v>602</v>
      </c>
    </row>
    <row r="313" spans="2:65" s="10" customFormat="1" ht="29.85" customHeight="1">
      <c r="B313" s="134"/>
      <c r="D313" s="144" t="s">
        <v>66</v>
      </c>
      <c r="E313" s="145" t="s">
        <v>603</v>
      </c>
      <c r="F313" s="145" t="s">
        <v>604</v>
      </c>
      <c r="J313" s="146">
        <f>BK313</f>
        <v>0</v>
      </c>
      <c r="L313" s="134"/>
      <c r="M313" s="138"/>
      <c r="N313" s="139"/>
      <c r="O313" s="139"/>
      <c r="P313" s="140">
        <f>SUM(P314:P335)</f>
        <v>72.779230000000013</v>
      </c>
      <c r="Q313" s="139"/>
      <c r="R313" s="140">
        <f>SUM(R314:R335)</f>
        <v>0.26733200000000001</v>
      </c>
      <c r="S313" s="139"/>
      <c r="T313" s="141">
        <f>SUM(T314:T335)</f>
        <v>0.33970479999999992</v>
      </c>
      <c r="AR313" s="135" t="s">
        <v>79</v>
      </c>
      <c r="AT313" s="142" t="s">
        <v>66</v>
      </c>
      <c r="AU313" s="142" t="s">
        <v>72</v>
      </c>
      <c r="AY313" s="135" t="s">
        <v>126</v>
      </c>
      <c r="BK313" s="143">
        <f>SUM(BK314:BK335)</f>
        <v>0</v>
      </c>
    </row>
    <row r="314" spans="2:65" s="1" customFormat="1" ht="22.5" customHeight="1">
      <c r="B314" s="147"/>
      <c r="C314" s="148" t="s">
        <v>605</v>
      </c>
      <c r="D314" s="148" t="s">
        <v>128</v>
      </c>
      <c r="E314" s="149" t="s">
        <v>606</v>
      </c>
      <c r="F314" s="150" t="s">
        <v>607</v>
      </c>
      <c r="G314" s="151" t="s">
        <v>223</v>
      </c>
      <c r="H314" s="152">
        <v>10</v>
      </c>
      <c r="I314" s="319"/>
      <c r="J314" s="153">
        <f>ROUND(I314*H314,2)</f>
        <v>0</v>
      </c>
      <c r="K314" s="150" t="s">
        <v>132</v>
      </c>
      <c r="L314" s="36"/>
      <c r="M314" s="154" t="s">
        <v>5</v>
      </c>
      <c r="N314" s="155" t="s">
        <v>38</v>
      </c>
      <c r="O314" s="156">
        <v>0.36</v>
      </c>
      <c r="P314" s="156">
        <f>O314*H314</f>
        <v>3.5999999999999996</v>
      </c>
      <c r="Q314" s="156">
        <v>0</v>
      </c>
      <c r="R314" s="156">
        <f>Q314*H314</f>
        <v>0</v>
      </c>
      <c r="S314" s="156">
        <v>5.94E-3</v>
      </c>
      <c r="T314" s="157">
        <f>S314*H314</f>
        <v>5.9400000000000001E-2</v>
      </c>
      <c r="AR314" s="22" t="s">
        <v>207</v>
      </c>
      <c r="AT314" s="22" t="s">
        <v>128</v>
      </c>
      <c r="AU314" s="22" t="s">
        <v>79</v>
      </c>
      <c r="AY314" s="22" t="s">
        <v>126</v>
      </c>
      <c r="BE314" s="158">
        <f>IF(N314="základní",J314,0)</f>
        <v>0</v>
      </c>
      <c r="BF314" s="158">
        <f>IF(N314="snížená",J314,0)</f>
        <v>0</v>
      </c>
      <c r="BG314" s="158">
        <f>IF(N314="zákl. přenesená",J314,0)</f>
        <v>0</v>
      </c>
      <c r="BH314" s="158">
        <f>IF(N314="sníž. přenesená",J314,0)</f>
        <v>0</v>
      </c>
      <c r="BI314" s="158">
        <f>IF(N314="nulová",J314,0)</f>
        <v>0</v>
      </c>
      <c r="BJ314" s="22" t="s">
        <v>72</v>
      </c>
      <c r="BK314" s="158">
        <f>ROUND(I314*H314,2)</f>
        <v>0</v>
      </c>
      <c r="BL314" s="22" t="s">
        <v>207</v>
      </c>
      <c r="BM314" s="22" t="s">
        <v>608</v>
      </c>
    </row>
    <row r="315" spans="2:65" s="1" customFormat="1" ht="22.5" customHeight="1">
      <c r="B315" s="147"/>
      <c r="C315" s="148" t="s">
        <v>609</v>
      </c>
      <c r="D315" s="148" t="s">
        <v>128</v>
      </c>
      <c r="E315" s="149" t="s">
        <v>610</v>
      </c>
      <c r="F315" s="150" t="s">
        <v>611</v>
      </c>
      <c r="G315" s="151" t="s">
        <v>223</v>
      </c>
      <c r="H315" s="152">
        <v>32.479999999999997</v>
      </c>
      <c r="I315" s="319"/>
      <c r="J315" s="153">
        <f>ROUND(I315*H315,2)</f>
        <v>0</v>
      </c>
      <c r="K315" s="150" t="s">
        <v>132</v>
      </c>
      <c r="L315" s="36"/>
      <c r="M315" s="154" t="s">
        <v>5</v>
      </c>
      <c r="N315" s="155" t="s">
        <v>38</v>
      </c>
      <c r="O315" s="156">
        <v>0.378</v>
      </c>
      <c r="P315" s="156">
        <f>O315*H315</f>
        <v>12.277439999999999</v>
      </c>
      <c r="Q315" s="156">
        <v>0</v>
      </c>
      <c r="R315" s="156">
        <f>Q315*H315</f>
        <v>0</v>
      </c>
      <c r="S315" s="156">
        <v>5.7099999999999998E-3</v>
      </c>
      <c r="T315" s="157">
        <f>S315*H315</f>
        <v>0.18546079999999998</v>
      </c>
      <c r="AR315" s="22" t="s">
        <v>207</v>
      </c>
      <c r="AT315" s="22" t="s">
        <v>128</v>
      </c>
      <c r="AU315" s="22" t="s">
        <v>79</v>
      </c>
      <c r="AY315" s="22" t="s">
        <v>126</v>
      </c>
      <c r="BE315" s="158">
        <f>IF(N315="základní",J315,0)</f>
        <v>0</v>
      </c>
      <c r="BF315" s="158">
        <f>IF(N315="snížená",J315,0)</f>
        <v>0</v>
      </c>
      <c r="BG315" s="158">
        <f>IF(N315="zákl. přenesená",J315,0)</f>
        <v>0</v>
      </c>
      <c r="BH315" s="158">
        <f>IF(N315="sníž. přenesená",J315,0)</f>
        <v>0</v>
      </c>
      <c r="BI315" s="158">
        <f>IF(N315="nulová",J315,0)</f>
        <v>0</v>
      </c>
      <c r="BJ315" s="22" t="s">
        <v>72</v>
      </c>
      <c r="BK315" s="158">
        <f>ROUND(I315*H315,2)</f>
        <v>0</v>
      </c>
      <c r="BL315" s="22" t="s">
        <v>207</v>
      </c>
      <c r="BM315" s="22" t="s">
        <v>612</v>
      </c>
    </row>
    <row r="316" spans="2:65" s="11" customFormat="1">
      <c r="B316" s="164"/>
      <c r="D316" s="162" t="s">
        <v>178</v>
      </c>
      <c r="E316" s="165" t="s">
        <v>5</v>
      </c>
      <c r="F316" s="166" t="s">
        <v>581</v>
      </c>
      <c r="H316" s="167">
        <v>32.479999999999997</v>
      </c>
      <c r="L316" s="164"/>
      <c r="M316" s="168"/>
      <c r="N316" s="169"/>
      <c r="O316" s="169"/>
      <c r="P316" s="169"/>
      <c r="Q316" s="169"/>
      <c r="R316" s="169"/>
      <c r="S316" s="169"/>
      <c r="T316" s="170"/>
      <c r="AT316" s="165" t="s">
        <v>178</v>
      </c>
      <c r="AU316" s="165" t="s">
        <v>79</v>
      </c>
      <c r="AV316" s="11" t="s">
        <v>79</v>
      </c>
      <c r="AW316" s="11" t="s">
        <v>31</v>
      </c>
      <c r="AX316" s="11" t="s">
        <v>67</v>
      </c>
      <c r="AY316" s="165" t="s">
        <v>126</v>
      </c>
    </row>
    <row r="317" spans="2:65" s="12" customFormat="1">
      <c r="B317" s="171"/>
      <c r="D317" s="159" t="s">
        <v>178</v>
      </c>
      <c r="E317" s="172" t="s">
        <v>5</v>
      </c>
      <c r="F317" s="173" t="s">
        <v>180</v>
      </c>
      <c r="H317" s="174">
        <v>32.479999999999997</v>
      </c>
      <c r="L317" s="171"/>
      <c r="M317" s="175"/>
      <c r="N317" s="176"/>
      <c r="O317" s="176"/>
      <c r="P317" s="176"/>
      <c r="Q317" s="176"/>
      <c r="R317" s="176"/>
      <c r="S317" s="176"/>
      <c r="T317" s="177"/>
      <c r="AT317" s="178" t="s">
        <v>178</v>
      </c>
      <c r="AU317" s="178" t="s">
        <v>79</v>
      </c>
      <c r="AV317" s="12" t="s">
        <v>133</v>
      </c>
      <c r="AW317" s="12" t="s">
        <v>31</v>
      </c>
      <c r="AX317" s="12" t="s">
        <v>72</v>
      </c>
      <c r="AY317" s="178" t="s">
        <v>126</v>
      </c>
    </row>
    <row r="318" spans="2:65" s="1" customFormat="1" ht="22.5" customHeight="1">
      <c r="B318" s="147"/>
      <c r="C318" s="148" t="s">
        <v>613</v>
      </c>
      <c r="D318" s="148" t="s">
        <v>128</v>
      </c>
      <c r="E318" s="149" t="s">
        <v>614</v>
      </c>
      <c r="F318" s="150" t="s">
        <v>615</v>
      </c>
      <c r="G318" s="151" t="s">
        <v>234</v>
      </c>
      <c r="H318" s="152">
        <v>16</v>
      </c>
      <c r="I318" s="319"/>
      <c r="J318" s="153">
        <f>ROUND(I318*H318,2)</f>
        <v>0</v>
      </c>
      <c r="K318" s="150" t="s">
        <v>132</v>
      </c>
      <c r="L318" s="36"/>
      <c r="M318" s="154" t="s">
        <v>5</v>
      </c>
      <c r="N318" s="155" t="s">
        <v>38</v>
      </c>
      <c r="O318" s="156">
        <v>0.43</v>
      </c>
      <c r="P318" s="156">
        <f>O318*H318</f>
        <v>6.88</v>
      </c>
      <c r="Q318" s="156">
        <v>0</v>
      </c>
      <c r="R318" s="156">
        <f>Q318*H318</f>
        <v>0</v>
      </c>
      <c r="S318" s="156">
        <v>1.91E-3</v>
      </c>
      <c r="T318" s="157">
        <f>S318*H318</f>
        <v>3.056E-2</v>
      </c>
      <c r="AR318" s="22" t="s">
        <v>207</v>
      </c>
      <c r="AT318" s="22" t="s">
        <v>128</v>
      </c>
      <c r="AU318" s="22" t="s">
        <v>79</v>
      </c>
      <c r="AY318" s="22" t="s">
        <v>126</v>
      </c>
      <c r="BE318" s="158">
        <f>IF(N318="základní",J318,0)</f>
        <v>0</v>
      </c>
      <c r="BF318" s="158">
        <f>IF(N318="snížená",J318,0)</f>
        <v>0</v>
      </c>
      <c r="BG318" s="158">
        <f>IF(N318="zákl. přenesená",J318,0)</f>
        <v>0</v>
      </c>
      <c r="BH318" s="158">
        <f>IF(N318="sníž. přenesená",J318,0)</f>
        <v>0</v>
      </c>
      <c r="BI318" s="158">
        <f>IF(N318="nulová",J318,0)</f>
        <v>0</v>
      </c>
      <c r="BJ318" s="22" t="s">
        <v>72</v>
      </c>
      <c r="BK318" s="158">
        <f>ROUND(I318*H318,2)</f>
        <v>0</v>
      </c>
      <c r="BL318" s="22" t="s">
        <v>207</v>
      </c>
      <c r="BM318" s="22" t="s">
        <v>616</v>
      </c>
    </row>
    <row r="319" spans="2:65" s="11" customFormat="1">
      <c r="B319" s="164"/>
      <c r="D319" s="162" t="s">
        <v>178</v>
      </c>
      <c r="E319" s="165" t="s">
        <v>5</v>
      </c>
      <c r="F319" s="166" t="s">
        <v>617</v>
      </c>
      <c r="H319" s="167">
        <v>16</v>
      </c>
      <c r="L319" s="164"/>
      <c r="M319" s="168"/>
      <c r="N319" s="169"/>
      <c r="O319" s="169"/>
      <c r="P319" s="169"/>
      <c r="Q319" s="169"/>
      <c r="R319" s="169"/>
      <c r="S319" s="169"/>
      <c r="T319" s="170"/>
      <c r="AT319" s="165" t="s">
        <v>178</v>
      </c>
      <c r="AU319" s="165" t="s">
        <v>79</v>
      </c>
      <c r="AV319" s="11" t="s">
        <v>79</v>
      </c>
      <c r="AW319" s="11" t="s">
        <v>31</v>
      </c>
      <c r="AX319" s="11" t="s">
        <v>67</v>
      </c>
      <c r="AY319" s="165" t="s">
        <v>126</v>
      </c>
    </row>
    <row r="320" spans="2:65" s="12" customFormat="1">
      <c r="B320" s="171"/>
      <c r="D320" s="159" t="s">
        <v>178</v>
      </c>
      <c r="E320" s="172" t="s">
        <v>5</v>
      </c>
      <c r="F320" s="173" t="s">
        <v>180</v>
      </c>
      <c r="H320" s="174">
        <v>16</v>
      </c>
      <c r="L320" s="171"/>
      <c r="M320" s="175"/>
      <c r="N320" s="176"/>
      <c r="O320" s="176"/>
      <c r="P320" s="176"/>
      <c r="Q320" s="176"/>
      <c r="R320" s="176"/>
      <c r="S320" s="176"/>
      <c r="T320" s="177"/>
      <c r="AT320" s="178" t="s">
        <v>178</v>
      </c>
      <c r="AU320" s="178" t="s">
        <v>79</v>
      </c>
      <c r="AV320" s="12" t="s">
        <v>133</v>
      </c>
      <c r="AW320" s="12" t="s">
        <v>31</v>
      </c>
      <c r="AX320" s="12" t="s">
        <v>72</v>
      </c>
      <c r="AY320" s="178" t="s">
        <v>126</v>
      </c>
    </row>
    <row r="321" spans="2:65" s="1" customFormat="1" ht="31.5" customHeight="1">
      <c r="B321" s="147"/>
      <c r="C321" s="148" t="s">
        <v>618</v>
      </c>
      <c r="D321" s="148" t="s">
        <v>128</v>
      </c>
      <c r="E321" s="149" t="s">
        <v>619</v>
      </c>
      <c r="F321" s="150" t="s">
        <v>620</v>
      </c>
      <c r="G321" s="151" t="s">
        <v>300</v>
      </c>
      <c r="H321" s="152">
        <v>1</v>
      </c>
      <c r="I321" s="319"/>
      <c r="J321" s="153">
        <f>ROUND(I321*H321,2)</f>
        <v>0</v>
      </c>
      <c r="K321" s="150" t="s">
        <v>132</v>
      </c>
      <c r="L321" s="36"/>
      <c r="M321" s="154" t="s">
        <v>5</v>
      </c>
      <c r="N321" s="155" t="s">
        <v>38</v>
      </c>
      <c r="O321" s="156">
        <v>0.42799999999999999</v>
      </c>
      <c r="P321" s="156">
        <f>O321*H321</f>
        <v>0.42799999999999999</v>
      </c>
      <c r="Q321" s="156">
        <v>0</v>
      </c>
      <c r="R321" s="156">
        <f>Q321*H321</f>
        <v>0</v>
      </c>
      <c r="S321" s="156">
        <v>1.8799999999999999E-3</v>
      </c>
      <c r="T321" s="157">
        <f>S321*H321</f>
        <v>1.8799999999999999E-3</v>
      </c>
      <c r="AR321" s="22" t="s">
        <v>207</v>
      </c>
      <c r="AT321" s="22" t="s">
        <v>128</v>
      </c>
      <c r="AU321" s="22" t="s">
        <v>79</v>
      </c>
      <c r="AY321" s="22" t="s">
        <v>126</v>
      </c>
      <c r="BE321" s="158">
        <f>IF(N321="základní",J321,0)</f>
        <v>0</v>
      </c>
      <c r="BF321" s="158">
        <f>IF(N321="snížená",J321,0)</f>
        <v>0</v>
      </c>
      <c r="BG321" s="158">
        <f>IF(N321="zákl. přenesená",J321,0)</f>
        <v>0</v>
      </c>
      <c r="BH321" s="158">
        <f>IF(N321="sníž. přenesená",J321,0)</f>
        <v>0</v>
      </c>
      <c r="BI321" s="158">
        <f>IF(N321="nulová",J321,0)</f>
        <v>0</v>
      </c>
      <c r="BJ321" s="22" t="s">
        <v>72</v>
      </c>
      <c r="BK321" s="158">
        <f>ROUND(I321*H321,2)</f>
        <v>0</v>
      </c>
      <c r="BL321" s="22" t="s">
        <v>207</v>
      </c>
      <c r="BM321" s="22" t="s">
        <v>621</v>
      </c>
    </row>
    <row r="322" spans="2:65" s="1" customFormat="1" ht="22.5" customHeight="1">
      <c r="B322" s="147"/>
      <c r="C322" s="148" t="s">
        <v>622</v>
      </c>
      <c r="D322" s="148" t="s">
        <v>128</v>
      </c>
      <c r="E322" s="149" t="s">
        <v>623</v>
      </c>
      <c r="F322" s="150" t="s">
        <v>624</v>
      </c>
      <c r="G322" s="151" t="s">
        <v>234</v>
      </c>
      <c r="H322" s="152">
        <v>14</v>
      </c>
      <c r="I322" s="319"/>
      <c r="J322" s="153">
        <f>ROUND(I322*H322,2)</f>
        <v>0</v>
      </c>
      <c r="K322" s="150" t="s">
        <v>132</v>
      </c>
      <c r="L322" s="36"/>
      <c r="M322" s="154" t="s">
        <v>5</v>
      </c>
      <c r="N322" s="155" t="s">
        <v>38</v>
      </c>
      <c r="O322" s="156">
        <v>0.189</v>
      </c>
      <c r="P322" s="156">
        <f>O322*H322</f>
        <v>2.6459999999999999</v>
      </c>
      <c r="Q322" s="156">
        <v>0</v>
      </c>
      <c r="R322" s="156">
        <f>Q322*H322</f>
        <v>0</v>
      </c>
      <c r="S322" s="156">
        <v>2.5999999999999999E-3</v>
      </c>
      <c r="T322" s="157">
        <f>S322*H322</f>
        <v>3.6400000000000002E-2</v>
      </c>
      <c r="AR322" s="22" t="s">
        <v>207</v>
      </c>
      <c r="AT322" s="22" t="s">
        <v>128</v>
      </c>
      <c r="AU322" s="22" t="s">
        <v>79</v>
      </c>
      <c r="AY322" s="22" t="s">
        <v>126</v>
      </c>
      <c r="BE322" s="158">
        <f>IF(N322="základní",J322,0)</f>
        <v>0</v>
      </c>
      <c r="BF322" s="158">
        <f>IF(N322="snížená",J322,0)</f>
        <v>0</v>
      </c>
      <c r="BG322" s="158">
        <f>IF(N322="zákl. přenesená",J322,0)</f>
        <v>0</v>
      </c>
      <c r="BH322" s="158">
        <f>IF(N322="sníž. přenesená",J322,0)</f>
        <v>0</v>
      </c>
      <c r="BI322" s="158">
        <f>IF(N322="nulová",J322,0)</f>
        <v>0</v>
      </c>
      <c r="BJ322" s="22" t="s">
        <v>72</v>
      </c>
      <c r="BK322" s="158">
        <f>ROUND(I322*H322,2)</f>
        <v>0</v>
      </c>
      <c r="BL322" s="22" t="s">
        <v>207</v>
      </c>
      <c r="BM322" s="22" t="s">
        <v>625</v>
      </c>
    </row>
    <row r="323" spans="2:65" s="1" customFormat="1" ht="22.5" customHeight="1">
      <c r="B323" s="147"/>
      <c r="C323" s="148" t="s">
        <v>626</v>
      </c>
      <c r="D323" s="148" t="s">
        <v>128</v>
      </c>
      <c r="E323" s="149" t="s">
        <v>627</v>
      </c>
      <c r="F323" s="150" t="s">
        <v>628</v>
      </c>
      <c r="G323" s="151" t="s">
        <v>234</v>
      </c>
      <c r="H323" s="152">
        <v>6.6</v>
      </c>
      <c r="I323" s="319"/>
      <c r="J323" s="153">
        <f>ROUND(I323*H323,2)</f>
        <v>0</v>
      </c>
      <c r="K323" s="150" t="s">
        <v>132</v>
      </c>
      <c r="L323" s="36"/>
      <c r="M323" s="154" t="s">
        <v>5</v>
      </c>
      <c r="N323" s="155" t="s">
        <v>38</v>
      </c>
      <c r="O323" s="156">
        <v>0.14699999999999999</v>
      </c>
      <c r="P323" s="156">
        <f>O323*H323</f>
        <v>0.97019999999999984</v>
      </c>
      <c r="Q323" s="156">
        <v>0</v>
      </c>
      <c r="R323" s="156">
        <f>Q323*H323</f>
        <v>0</v>
      </c>
      <c r="S323" s="156">
        <v>3.9399999999999999E-3</v>
      </c>
      <c r="T323" s="157">
        <f>S323*H323</f>
        <v>2.6003999999999999E-2</v>
      </c>
      <c r="AR323" s="22" t="s">
        <v>207</v>
      </c>
      <c r="AT323" s="22" t="s">
        <v>128</v>
      </c>
      <c r="AU323" s="22" t="s">
        <v>79</v>
      </c>
      <c r="AY323" s="22" t="s">
        <v>126</v>
      </c>
      <c r="BE323" s="158">
        <f>IF(N323="základní",J323,0)</f>
        <v>0</v>
      </c>
      <c r="BF323" s="158">
        <f>IF(N323="snížená",J323,0)</f>
        <v>0</v>
      </c>
      <c r="BG323" s="158">
        <f>IF(N323="zákl. přenesená",J323,0)</f>
        <v>0</v>
      </c>
      <c r="BH323" s="158">
        <f>IF(N323="sníž. přenesená",J323,0)</f>
        <v>0</v>
      </c>
      <c r="BI323" s="158">
        <f>IF(N323="nulová",J323,0)</f>
        <v>0</v>
      </c>
      <c r="BJ323" s="22" t="s">
        <v>72</v>
      </c>
      <c r="BK323" s="158">
        <f>ROUND(I323*H323,2)</f>
        <v>0</v>
      </c>
      <c r="BL323" s="22" t="s">
        <v>207</v>
      </c>
      <c r="BM323" s="22" t="s">
        <v>629</v>
      </c>
    </row>
    <row r="324" spans="2:65" s="1" customFormat="1" ht="31.5" customHeight="1">
      <c r="B324" s="147"/>
      <c r="C324" s="148" t="s">
        <v>630</v>
      </c>
      <c r="D324" s="148" t="s">
        <v>128</v>
      </c>
      <c r="E324" s="149" t="s">
        <v>631</v>
      </c>
      <c r="F324" s="150" t="s">
        <v>632</v>
      </c>
      <c r="G324" s="151" t="s">
        <v>223</v>
      </c>
      <c r="H324" s="152">
        <v>10</v>
      </c>
      <c r="I324" s="319"/>
      <c r="J324" s="153">
        <f>ROUND(I324*H324,2)</f>
        <v>0</v>
      </c>
      <c r="K324" s="150" t="s">
        <v>132</v>
      </c>
      <c r="L324" s="36"/>
      <c r="M324" s="154" t="s">
        <v>5</v>
      </c>
      <c r="N324" s="155" t="s">
        <v>38</v>
      </c>
      <c r="O324" s="156">
        <v>1.7130000000000001</v>
      </c>
      <c r="P324" s="156">
        <f>O324*H324</f>
        <v>17.130000000000003</v>
      </c>
      <c r="Q324" s="156">
        <v>0</v>
      </c>
      <c r="R324" s="156">
        <f>Q324*H324</f>
        <v>0</v>
      </c>
      <c r="S324" s="156">
        <v>0</v>
      </c>
      <c r="T324" s="157">
        <f>S324*H324</f>
        <v>0</v>
      </c>
      <c r="AR324" s="22" t="s">
        <v>207</v>
      </c>
      <c r="AT324" s="22" t="s">
        <v>128</v>
      </c>
      <c r="AU324" s="22" t="s">
        <v>79</v>
      </c>
      <c r="AY324" s="22" t="s">
        <v>126</v>
      </c>
      <c r="BE324" s="158">
        <f>IF(N324="základní",J324,0)</f>
        <v>0</v>
      </c>
      <c r="BF324" s="158">
        <f>IF(N324="snížená",J324,0)</f>
        <v>0</v>
      </c>
      <c r="BG324" s="158">
        <f>IF(N324="zákl. přenesená",J324,0)</f>
        <v>0</v>
      </c>
      <c r="BH324" s="158">
        <f>IF(N324="sníž. přenesená",J324,0)</f>
        <v>0</v>
      </c>
      <c r="BI324" s="158">
        <f>IF(N324="nulová",J324,0)</f>
        <v>0</v>
      </c>
      <c r="BJ324" s="22" t="s">
        <v>72</v>
      </c>
      <c r="BK324" s="158">
        <f>ROUND(I324*H324,2)</f>
        <v>0</v>
      </c>
      <c r="BL324" s="22" t="s">
        <v>207</v>
      </c>
      <c r="BM324" s="22" t="s">
        <v>633</v>
      </c>
    </row>
    <row r="325" spans="2:65" s="1" customFormat="1" ht="22.5" customHeight="1">
      <c r="B325" s="147"/>
      <c r="C325" s="181" t="s">
        <v>634</v>
      </c>
      <c r="D325" s="181" t="s">
        <v>208</v>
      </c>
      <c r="E325" s="182" t="s">
        <v>635</v>
      </c>
      <c r="F325" s="183" t="s">
        <v>968</v>
      </c>
      <c r="G325" s="184" t="s">
        <v>194</v>
      </c>
      <c r="H325" s="185">
        <v>4.2999999999999997E-2</v>
      </c>
      <c r="I325" s="320"/>
      <c r="J325" s="186">
        <f>ROUND(I325*H325,2)</f>
        <v>0</v>
      </c>
      <c r="K325" s="183" t="s">
        <v>132</v>
      </c>
      <c r="L325" s="187"/>
      <c r="M325" s="188" t="s">
        <v>5</v>
      </c>
      <c r="N325" s="189" t="s">
        <v>38</v>
      </c>
      <c r="O325" s="156">
        <v>0</v>
      </c>
      <c r="P325" s="156">
        <f>O325*H325</f>
        <v>0</v>
      </c>
      <c r="Q325" s="156">
        <v>1</v>
      </c>
      <c r="R325" s="156">
        <f>Q325*H325</f>
        <v>4.2999999999999997E-2</v>
      </c>
      <c r="S325" s="156">
        <v>0</v>
      </c>
      <c r="T325" s="157">
        <f>S325*H325</f>
        <v>0</v>
      </c>
      <c r="AR325" s="22" t="s">
        <v>283</v>
      </c>
      <c r="AT325" s="22" t="s">
        <v>208</v>
      </c>
      <c r="AU325" s="22" t="s">
        <v>79</v>
      </c>
      <c r="AY325" s="22" t="s">
        <v>126</v>
      </c>
      <c r="BE325" s="158">
        <f>IF(N325="základní",J325,0)</f>
        <v>0</v>
      </c>
      <c r="BF325" s="158">
        <f>IF(N325="snížená",J325,0)</f>
        <v>0</v>
      </c>
      <c r="BG325" s="158">
        <f>IF(N325="zákl. přenesená",J325,0)</f>
        <v>0</v>
      </c>
      <c r="BH325" s="158">
        <f>IF(N325="sníž. přenesená",J325,0)</f>
        <v>0</v>
      </c>
      <c r="BI325" s="158">
        <f>IF(N325="nulová",J325,0)</f>
        <v>0</v>
      </c>
      <c r="BJ325" s="22" t="s">
        <v>72</v>
      </c>
      <c r="BK325" s="158">
        <f>ROUND(I325*H325,2)</f>
        <v>0</v>
      </c>
      <c r="BL325" s="22" t="s">
        <v>207</v>
      </c>
      <c r="BM325" s="22" t="s">
        <v>636</v>
      </c>
    </row>
    <row r="326" spans="2:65" s="11" customFormat="1">
      <c r="B326" s="164"/>
      <c r="D326" s="159" t="s">
        <v>178</v>
      </c>
      <c r="F326" s="179" t="s">
        <v>637</v>
      </c>
      <c r="H326" s="180">
        <v>4.2999999999999997E-2</v>
      </c>
      <c r="L326" s="164"/>
      <c r="M326" s="168"/>
      <c r="N326" s="169"/>
      <c r="O326" s="169"/>
      <c r="P326" s="169"/>
      <c r="Q326" s="169"/>
      <c r="R326" s="169"/>
      <c r="S326" s="169"/>
      <c r="T326" s="170"/>
      <c r="AT326" s="165" t="s">
        <v>178</v>
      </c>
      <c r="AU326" s="165" t="s">
        <v>79</v>
      </c>
      <c r="AV326" s="11" t="s">
        <v>79</v>
      </c>
      <c r="AW326" s="11" t="s">
        <v>6</v>
      </c>
      <c r="AX326" s="11" t="s">
        <v>72</v>
      </c>
      <c r="AY326" s="165" t="s">
        <v>126</v>
      </c>
    </row>
    <row r="327" spans="2:65" s="1" customFormat="1" ht="31.5" customHeight="1">
      <c r="B327" s="147"/>
      <c r="C327" s="148" t="s">
        <v>638</v>
      </c>
      <c r="D327" s="148" t="s">
        <v>128</v>
      </c>
      <c r="E327" s="149" t="s">
        <v>639</v>
      </c>
      <c r="F327" s="150" t="s">
        <v>967</v>
      </c>
      <c r="G327" s="151" t="s">
        <v>234</v>
      </c>
      <c r="H327" s="152">
        <v>14</v>
      </c>
      <c r="I327" s="319"/>
      <c r="J327" s="153">
        <f>ROUND(I327*H327,2)</f>
        <v>0</v>
      </c>
      <c r="K327" s="150" t="s">
        <v>132</v>
      </c>
      <c r="L327" s="36"/>
      <c r="M327" s="154" t="s">
        <v>5</v>
      </c>
      <c r="N327" s="155" t="s">
        <v>38</v>
      </c>
      <c r="O327" s="156">
        <v>0.26900000000000002</v>
      </c>
      <c r="P327" s="156">
        <f>O327*H327</f>
        <v>3.766</v>
      </c>
      <c r="Q327" s="156">
        <v>3.5699999999999998E-3</v>
      </c>
      <c r="R327" s="156">
        <f>Q327*H327</f>
        <v>4.9979999999999997E-2</v>
      </c>
      <c r="S327" s="156">
        <v>0</v>
      </c>
      <c r="T327" s="157">
        <f>S327*H327</f>
        <v>0</v>
      </c>
      <c r="AR327" s="22" t="s">
        <v>207</v>
      </c>
      <c r="AT327" s="22" t="s">
        <v>128</v>
      </c>
      <c r="AU327" s="22" t="s">
        <v>79</v>
      </c>
      <c r="AY327" s="22" t="s">
        <v>126</v>
      </c>
      <c r="BE327" s="158">
        <f>IF(N327="základní",J327,0)</f>
        <v>0</v>
      </c>
      <c r="BF327" s="158">
        <f>IF(N327="snížená",J327,0)</f>
        <v>0</v>
      </c>
      <c r="BG327" s="158">
        <f>IF(N327="zákl. přenesená",J327,0)</f>
        <v>0</v>
      </c>
      <c r="BH327" s="158">
        <f>IF(N327="sníž. přenesená",J327,0)</f>
        <v>0</v>
      </c>
      <c r="BI327" s="158">
        <f>IF(N327="nulová",J327,0)</f>
        <v>0</v>
      </c>
      <c r="BJ327" s="22" t="s">
        <v>72</v>
      </c>
      <c r="BK327" s="158">
        <f>ROUND(I327*H327,2)</f>
        <v>0</v>
      </c>
      <c r="BL327" s="22" t="s">
        <v>207</v>
      </c>
      <c r="BM327" s="22" t="s">
        <v>640</v>
      </c>
    </row>
    <row r="328" spans="2:65" s="1" customFormat="1" ht="54">
      <c r="B328" s="36"/>
      <c r="D328" s="159" t="s">
        <v>135</v>
      </c>
      <c r="F328" s="160" t="s">
        <v>641</v>
      </c>
      <c r="L328" s="36"/>
      <c r="M328" s="161"/>
      <c r="N328" s="37"/>
      <c r="O328" s="37"/>
      <c r="P328" s="37"/>
      <c r="Q328" s="37"/>
      <c r="R328" s="37"/>
      <c r="S328" s="37"/>
      <c r="T328" s="65"/>
      <c r="AT328" s="22" t="s">
        <v>135</v>
      </c>
      <c r="AU328" s="22" t="s">
        <v>79</v>
      </c>
    </row>
    <row r="329" spans="2:65" s="1" customFormat="1" ht="31.5" customHeight="1">
      <c r="B329" s="147"/>
      <c r="C329" s="148" t="s">
        <v>642</v>
      </c>
      <c r="D329" s="148" t="s">
        <v>128</v>
      </c>
      <c r="E329" s="149" t="s">
        <v>643</v>
      </c>
      <c r="F329" s="150" t="s">
        <v>966</v>
      </c>
      <c r="G329" s="151" t="s">
        <v>234</v>
      </c>
      <c r="H329" s="152">
        <v>16</v>
      </c>
      <c r="I329" s="319"/>
      <c r="J329" s="153">
        <f>ROUND(I329*H329,2)</f>
        <v>0</v>
      </c>
      <c r="K329" s="150" t="s">
        <v>132</v>
      </c>
      <c r="L329" s="36"/>
      <c r="M329" s="154" t="s">
        <v>5</v>
      </c>
      <c r="N329" s="155" t="s">
        <v>38</v>
      </c>
      <c r="O329" s="156">
        <v>1.125</v>
      </c>
      <c r="P329" s="156">
        <f>O329*H329</f>
        <v>18</v>
      </c>
      <c r="Q329" s="156">
        <v>8.5000000000000006E-3</v>
      </c>
      <c r="R329" s="156">
        <f>Q329*H329</f>
        <v>0.13600000000000001</v>
      </c>
      <c r="S329" s="156">
        <v>0</v>
      </c>
      <c r="T329" s="157">
        <f>S329*H329</f>
        <v>0</v>
      </c>
      <c r="AR329" s="22" t="s">
        <v>207</v>
      </c>
      <c r="AT329" s="22" t="s">
        <v>128</v>
      </c>
      <c r="AU329" s="22" t="s">
        <v>79</v>
      </c>
      <c r="AY329" s="22" t="s">
        <v>126</v>
      </c>
      <c r="BE329" s="158">
        <f>IF(N329="základní",J329,0)</f>
        <v>0</v>
      </c>
      <c r="BF329" s="158">
        <f>IF(N329="snížená",J329,0)</f>
        <v>0</v>
      </c>
      <c r="BG329" s="158">
        <f>IF(N329="zákl. přenesená",J329,0)</f>
        <v>0</v>
      </c>
      <c r="BH329" s="158">
        <f>IF(N329="sníž. přenesená",J329,0)</f>
        <v>0</v>
      </c>
      <c r="BI329" s="158">
        <f>IF(N329="nulová",J329,0)</f>
        <v>0</v>
      </c>
      <c r="BJ329" s="22" t="s">
        <v>72</v>
      </c>
      <c r="BK329" s="158">
        <f>ROUND(I329*H329,2)</f>
        <v>0</v>
      </c>
      <c r="BL329" s="22" t="s">
        <v>207</v>
      </c>
      <c r="BM329" s="22" t="s">
        <v>644</v>
      </c>
    </row>
    <row r="330" spans="2:65" s="1" customFormat="1" ht="31.5" customHeight="1">
      <c r="B330" s="147"/>
      <c r="C330" s="148" t="s">
        <v>645</v>
      </c>
      <c r="D330" s="148" t="s">
        <v>128</v>
      </c>
      <c r="E330" s="149" t="s">
        <v>646</v>
      </c>
      <c r="F330" s="150" t="s">
        <v>965</v>
      </c>
      <c r="G330" s="151" t="s">
        <v>234</v>
      </c>
      <c r="H330" s="152">
        <v>14</v>
      </c>
      <c r="I330" s="319"/>
      <c r="J330" s="153">
        <f>ROUND(I330*H330,2)</f>
        <v>0</v>
      </c>
      <c r="K330" s="150" t="s">
        <v>132</v>
      </c>
      <c r="L330" s="36"/>
      <c r="M330" s="154" t="s">
        <v>5</v>
      </c>
      <c r="N330" s="155" t="s">
        <v>38</v>
      </c>
      <c r="O330" s="156">
        <v>0.20399999999999999</v>
      </c>
      <c r="P330" s="156">
        <f>O330*H330</f>
        <v>2.8559999999999999</v>
      </c>
      <c r="Q330" s="156">
        <v>1.74E-3</v>
      </c>
      <c r="R330" s="156">
        <f>Q330*H330</f>
        <v>2.436E-2</v>
      </c>
      <c r="S330" s="156">
        <v>0</v>
      </c>
      <c r="T330" s="157">
        <f>S330*H330</f>
        <v>0</v>
      </c>
      <c r="AR330" s="22" t="s">
        <v>207</v>
      </c>
      <c r="AT330" s="22" t="s">
        <v>128</v>
      </c>
      <c r="AU330" s="22" t="s">
        <v>79</v>
      </c>
      <c r="AY330" s="22" t="s">
        <v>126</v>
      </c>
      <c r="BE330" s="158">
        <f>IF(N330="základní",J330,0)</f>
        <v>0</v>
      </c>
      <c r="BF330" s="158">
        <f>IF(N330="snížená",J330,0)</f>
        <v>0</v>
      </c>
      <c r="BG330" s="158">
        <f>IF(N330="zákl. přenesená",J330,0)</f>
        <v>0</v>
      </c>
      <c r="BH330" s="158">
        <f>IF(N330="sníž. přenesená",J330,0)</f>
        <v>0</v>
      </c>
      <c r="BI330" s="158">
        <f>IF(N330="nulová",J330,0)</f>
        <v>0</v>
      </c>
      <c r="BJ330" s="22" t="s">
        <v>72</v>
      </c>
      <c r="BK330" s="158">
        <f>ROUND(I330*H330,2)</f>
        <v>0</v>
      </c>
      <c r="BL330" s="22" t="s">
        <v>207</v>
      </c>
      <c r="BM330" s="22" t="s">
        <v>647</v>
      </c>
    </row>
    <row r="331" spans="2:65" s="1" customFormat="1" ht="31.5" customHeight="1">
      <c r="B331" s="147"/>
      <c r="C331" s="148" t="s">
        <v>648</v>
      </c>
      <c r="D331" s="148" t="s">
        <v>128</v>
      </c>
      <c r="E331" s="149" t="s">
        <v>649</v>
      </c>
      <c r="F331" s="150" t="s">
        <v>964</v>
      </c>
      <c r="G331" s="151" t="s">
        <v>234</v>
      </c>
      <c r="H331" s="152">
        <v>6.6</v>
      </c>
      <c r="I331" s="319"/>
      <c r="J331" s="153">
        <f>ROUND(I331*H331,2)</f>
        <v>0</v>
      </c>
      <c r="K331" s="150" t="s">
        <v>132</v>
      </c>
      <c r="L331" s="36"/>
      <c r="M331" s="154" t="s">
        <v>5</v>
      </c>
      <c r="N331" s="155" t="s">
        <v>38</v>
      </c>
      <c r="O331" s="156">
        <v>0.33400000000000002</v>
      </c>
      <c r="P331" s="156">
        <f>O331*H331</f>
        <v>2.2044000000000001</v>
      </c>
      <c r="Q331" s="156">
        <v>2.1199999999999999E-3</v>
      </c>
      <c r="R331" s="156">
        <f>Q331*H331</f>
        <v>1.3991999999999999E-2</v>
      </c>
      <c r="S331" s="156">
        <v>0</v>
      </c>
      <c r="T331" s="157">
        <f>S331*H331</f>
        <v>0</v>
      </c>
      <c r="AR331" s="22" t="s">
        <v>207</v>
      </c>
      <c r="AT331" s="22" t="s">
        <v>128</v>
      </c>
      <c r="AU331" s="22" t="s">
        <v>79</v>
      </c>
      <c r="AY331" s="22" t="s">
        <v>126</v>
      </c>
      <c r="BE331" s="158">
        <f>IF(N331="základní",J331,0)</f>
        <v>0</v>
      </c>
      <c r="BF331" s="158">
        <f>IF(N331="snížená",J331,0)</f>
        <v>0</v>
      </c>
      <c r="BG331" s="158">
        <f>IF(N331="zákl. přenesená",J331,0)</f>
        <v>0</v>
      </c>
      <c r="BH331" s="158">
        <f>IF(N331="sníž. přenesená",J331,0)</f>
        <v>0</v>
      </c>
      <c r="BI331" s="158">
        <f>IF(N331="nulová",J331,0)</f>
        <v>0</v>
      </c>
      <c r="BJ331" s="22" t="s">
        <v>72</v>
      </c>
      <c r="BK331" s="158">
        <f>ROUND(I331*H331,2)</f>
        <v>0</v>
      </c>
      <c r="BL331" s="22" t="s">
        <v>207</v>
      </c>
      <c r="BM331" s="22" t="s">
        <v>650</v>
      </c>
    </row>
    <row r="332" spans="2:65" s="1" customFormat="1" ht="31.5" customHeight="1">
      <c r="B332" s="147"/>
      <c r="C332" s="148" t="s">
        <v>651</v>
      </c>
      <c r="D332" s="148" t="s">
        <v>128</v>
      </c>
      <c r="E332" s="149" t="s">
        <v>652</v>
      </c>
      <c r="F332" s="150" t="s">
        <v>653</v>
      </c>
      <c r="G332" s="151" t="s">
        <v>194</v>
      </c>
      <c r="H332" s="152">
        <v>0.26700000000000002</v>
      </c>
      <c r="I332" s="319"/>
      <c r="J332" s="153">
        <f>ROUND(I332*H332,2)</f>
        <v>0</v>
      </c>
      <c r="K332" s="150" t="s">
        <v>132</v>
      </c>
      <c r="L332" s="36"/>
      <c r="M332" s="154" t="s">
        <v>5</v>
      </c>
      <c r="N332" s="155" t="s">
        <v>38</v>
      </c>
      <c r="O332" s="156">
        <v>4.82</v>
      </c>
      <c r="P332" s="156">
        <f>O332*H332</f>
        <v>1.2869400000000002</v>
      </c>
      <c r="Q332" s="156">
        <v>0</v>
      </c>
      <c r="R332" s="156">
        <f>Q332*H332</f>
        <v>0</v>
      </c>
      <c r="S332" s="156">
        <v>0</v>
      </c>
      <c r="T332" s="157">
        <f>S332*H332</f>
        <v>0</v>
      </c>
      <c r="AR332" s="22" t="s">
        <v>207</v>
      </c>
      <c r="AT332" s="22" t="s">
        <v>128</v>
      </c>
      <c r="AU332" s="22" t="s">
        <v>79</v>
      </c>
      <c r="AY332" s="22" t="s">
        <v>126</v>
      </c>
      <c r="BE332" s="158">
        <f>IF(N332="základní",J332,0)</f>
        <v>0</v>
      </c>
      <c r="BF332" s="158">
        <f>IF(N332="snížená",J332,0)</f>
        <v>0</v>
      </c>
      <c r="BG332" s="158">
        <f>IF(N332="zákl. přenesená",J332,0)</f>
        <v>0</v>
      </c>
      <c r="BH332" s="158">
        <f>IF(N332="sníž. přenesená",J332,0)</f>
        <v>0</v>
      </c>
      <c r="BI332" s="158">
        <f>IF(N332="nulová",J332,0)</f>
        <v>0</v>
      </c>
      <c r="BJ332" s="22" t="s">
        <v>72</v>
      </c>
      <c r="BK332" s="158">
        <f>ROUND(I332*H332,2)</f>
        <v>0</v>
      </c>
      <c r="BL332" s="22" t="s">
        <v>207</v>
      </c>
      <c r="BM332" s="22" t="s">
        <v>654</v>
      </c>
    </row>
    <row r="333" spans="2:65" s="1" customFormat="1" ht="121.5">
      <c r="B333" s="36"/>
      <c r="D333" s="159" t="s">
        <v>135</v>
      </c>
      <c r="F333" s="160" t="s">
        <v>655</v>
      </c>
      <c r="L333" s="36"/>
      <c r="M333" s="161"/>
      <c r="N333" s="37"/>
      <c r="O333" s="37"/>
      <c r="P333" s="37"/>
      <c r="Q333" s="37"/>
      <c r="R333" s="37"/>
      <c r="S333" s="37"/>
      <c r="T333" s="65"/>
      <c r="AT333" s="22" t="s">
        <v>135</v>
      </c>
      <c r="AU333" s="22" t="s">
        <v>79</v>
      </c>
    </row>
    <row r="334" spans="2:65" s="1" customFormat="1" ht="44.25" customHeight="1">
      <c r="B334" s="147"/>
      <c r="C334" s="148" t="s">
        <v>656</v>
      </c>
      <c r="D334" s="148" t="s">
        <v>128</v>
      </c>
      <c r="E334" s="149" t="s">
        <v>657</v>
      </c>
      <c r="F334" s="150" t="s">
        <v>658</v>
      </c>
      <c r="G334" s="151" t="s">
        <v>194</v>
      </c>
      <c r="H334" s="152">
        <v>0.26700000000000002</v>
      </c>
      <c r="I334" s="319"/>
      <c r="J334" s="153">
        <f>ROUND(I334*H334,2)</f>
        <v>0</v>
      </c>
      <c r="K334" s="150" t="s">
        <v>132</v>
      </c>
      <c r="L334" s="36"/>
      <c r="M334" s="154" t="s">
        <v>5</v>
      </c>
      <c r="N334" s="155" t="s">
        <v>38</v>
      </c>
      <c r="O334" s="156">
        <v>2.75</v>
      </c>
      <c r="P334" s="156">
        <f>O334*H334</f>
        <v>0.73425000000000007</v>
      </c>
      <c r="Q334" s="156">
        <v>0</v>
      </c>
      <c r="R334" s="156">
        <f>Q334*H334</f>
        <v>0</v>
      </c>
      <c r="S334" s="156">
        <v>0</v>
      </c>
      <c r="T334" s="157">
        <f>S334*H334</f>
        <v>0</v>
      </c>
      <c r="AR334" s="22" t="s">
        <v>207</v>
      </c>
      <c r="AT334" s="22" t="s">
        <v>128</v>
      </c>
      <c r="AU334" s="22" t="s">
        <v>79</v>
      </c>
      <c r="AY334" s="22" t="s">
        <v>126</v>
      </c>
      <c r="BE334" s="158">
        <f>IF(N334="základní",J334,0)</f>
        <v>0</v>
      </c>
      <c r="BF334" s="158">
        <f>IF(N334="snížená",J334,0)</f>
        <v>0</v>
      </c>
      <c r="BG334" s="158">
        <f>IF(N334="zákl. přenesená",J334,0)</f>
        <v>0</v>
      </c>
      <c r="BH334" s="158">
        <f>IF(N334="sníž. přenesená",J334,0)</f>
        <v>0</v>
      </c>
      <c r="BI334" s="158">
        <f>IF(N334="nulová",J334,0)</f>
        <v>0</v>
      </c>
      <c r="BJ334" s="22" t="s">
        <v>72</v>
      </c>
      <c r="BK334" s="158">
        <f>ROUND(I334*H334,2)</f>
        <v>0</v>
      </c>
      <c r="BL334" s="22" t="s">
        <v>207</v>
      </c>
      <c r="BM334" s="22" t="s">
        <v>659</v>
      </c>
    </row>
    <row r="335" spans="2:65" s="1" customFormat="1" ht="121.5">
      <c r="B335" s="36"/>
      <c r="D335" s="162" t="s">
        <v>135</v>
      </c>
      <c r="F335" s="163" t="s">
        <v>655</v>
      </c>
      <c r="L335" s="36"/>
      <c r="M335" s="161"/>
      <c r="N335" s="37"/>
      <c r="O335" s="37"/>
      <c r="P335" s="37"/>
      <c r="Q335" s="37"/>
      <c r="R335" s="37"/>
      <c r="S335" s="37"/>
      <c r="T335" s="65"/>
      <c r="AT335" s="22" t="s">
        <v>135</v>
      </c>
      <c r="AU335" s="22" t="s">
        <v>79</v>
      </c>
    </row>
    <row r="336" spans="2:65" s="10" customFormat="1" ht="29.85" customHeight="1">
      <c r="B336" s="134"/>
      <c r="D336" s="144" t="s">
        <v>66</v>
      </c>
      <c r="E336" s="145" t="s">
        <v>660</v>
      </c>
      <c r="F336" s="145" t="s">
        <v>661</v>
      </c>
      <c r="J336" s="146">
        <f>BK336</f>
        <v>0</v>
      </c>
      <c r="L336" s="134"/>
      <c r="M336" s="138"/>
      <c r="N336" s="139"/>
      <c r="O336" s="139"/>
      <c r="P336" s="140">
        <f>SUM(P337:P346)</f>
        <v>62.793058999999992</v>
      </c>
      <c r="Q336" s="139"/>
      <c r="R336" s="140">
        <f>SUM(R337:R346)</f>
        <v>2.9114175999999996</v>
      </c>
      <c r="S336" s="139"/>
      <c r="T336" s="141">
        <f>SUM(T337:T346)</f>
        <v>0</v>
      </c>
      <c r="AR336" s="135" t="s">
        <v>79</v>
      </c>
      <c r="AT336" s="142" t="s">
        <v>66</v>
      </c>
      <c r="AU336" s="142" t="s">
        <v>72</v>
      </c>
      <c r="AY336" s="135" t="s">
        <v>126</v>
      </c>
      <c r="BK336" s="143">
        <f>SUM(BK337:BK346)</f>
        <v>0</v>
      </c>
    </row>
    <row r="337" spans="2:65" s="1" customFormat="1" ht="31.5" customHeight="1">
      <c r="B337" s="147"/>
      <c r="C337" s="148" t="s">
        <v>662</v>
      </c>
      <c r="D337" s="148" t="s">
        <v>128</v>
      </c>
      <c r="E337" s="149" t="s">
        <v>663</v>
      </c>
      <c r="F337" s="150" t="s">
        <v>664</v>
      </c>
      <c r="G337" s="151" t="s">
        <v>234</v>
      </c>
      <c r="H337" s="152">
        <v>7</v>
      </c>
      <c r="I337" s="319"/>
      <c r="J337" s="153">
        <f>ROUND(I337*H337,2)</f>
        <v>0</v>
      </c>
      <c r="K337" s="150" t="s">
        <v>132</v>
      </c>
      <c r="L337" s="36"/>
      <c r="M337" s="154" t="s">
        <v>5</v>
      </c>
      <c r="N337" s="155" t="s">
        <v>38</v>
      </c>
      <c r="O337" s="156">
        <v>1.323</v>
      </c>
      <c r="P337" s="156">
        <f>O337*H337</f>
        <v>9.2609999999999992</v>
      </c>
      <c r="Q337" s="156">
        <v>1.304E-2</v>
      </c>
      <c r="R337" s="156">
        <f>Q337*H337</f>
        <v>9.128E-2</v>
      </c>
      <c r="S337" s="156">
        <v>0</v>
      </c>
      <c r="T337" s="157">
        <f>S337*H337</f>
        <v>0</v>
      </c>
      <c r="AR337" s="22" t="s">
        <v>207</v>
      </c>
      <c r="AT337" s="22" t="s">
        <v>128</v>
      </c>
      <c r="AU337" s="22" t="s">
        <v>79</v>
      </c>
      <c r="AY337" s="22" t="s">
        <v>126</v>
      </c>
      <c r="BE337" s="158">
        <f>IF(N337="základní",J337,0)</f>
        <v>0</v>
      </c>
      <c r="BF337" s="158">
        <f>IF(N337="snížená",J337,0)</f>
        <v>0</v>
      </c>
      <c r="BG337" s="158">
        <f>IF(N337="zákl. přenesená",J337,0)</f>
        <v>0</v>
      </c>
      <c r="BH337" s="158">
        <f>IF(N337="sníž. přenesená",J337,0)</f>
        <v>0</v>
      </c>
      <c r="BI337" s="158">
        <f>IF(N337="nulová",J337,0)</f>
        <v>0</v>
      </c>
      <c r="BJ337" s="22" t="s">
        <v>72</v>
      </c>
      <c r="BK337" s="158">
        <f>ROUND(I337*H337,2)</f>
        <v>0</v>
      </c>
      <c r="BL337" s="22" t="s">
        <v>207</v>
      </c>
      <c r="BM337" s="22" t="s">
        <v>665</v>
      </c>
    </row>
    <row r="338" spans="2:65" s="1" customFormat="1" ht="81">
      <c r="B338" s="36"/>
      <c r="D338" s="159" t="s">
        <v>135</v>
      </c>
      <c r="F338" s="160" t="s">
        <v>666</v>
      </c>
      <c r="L338" s="36"/>
      <c r="M338" s="161"/>
      <c r="N338" s="37"/>
      <c r="O338" s="37"/>
      <c r="P338" s="37"/>
      <c r="Q338" s="37"/>
      <c r="R338" s="37"/>
      <c r="S338" s="37"/>
      <c r="T338" s="65"/>
      <c r="AT338" s="22" t="s">
        <v>135</v>
      </c>
      <c r="AU338" s="22" t="s">
        <v>79</v>
      </c>
    </row>
    <row r="339" spans="2:65" s="1" customFormat="1" ht="22.5" customHeight="1">
      <c r="B339" s="147"/>
      <c r="C339" s="148" t="s">
        <v>667</v>
      </c>
      <c r="D339" s="148" t="s">
        <v>128</v>
      </c>
      <c r="E339" s="149" t="s">
        <v>668</v>
      </c>
      <c r="F339" s="150" t="s">
        <v>962</v>
      </c>
      <c r="G339" s="151" t="s">
        <v>223</v>
      </c>
      <c r="H339" s="152">
        <v>32.479999999999997</v>
      </c>
      <c r="I339" s="319"/>
      <c r="J339" s="153">
        <f>ROUND(I339*H339,2)</f>
        <v>0</v>
      </c>
      <c r="K339" s="150" t="s">
        <v>132</v>
      </c>
      <c r="L339" s="36"/>
      <c r="M339" s="154" t="s">
        <v>5</v>
      </c>
      <c r="N339" s="155" t="s">
        <v>38</v>
      </c>
      <c r="O339" s="156">
        <v>0.75800000000000001</v>
      </c>
      <c r="P339" s="156">
        <f>O339*H339</f>
        <v>24.619839999999996</v>
      </c>
      <c r="Q339" s="156">
        <v>8.1619999999999998E-2</v>
      </c>
      <c r="R339" s="156">
        <f>Q339*H339</f>
        <v>2.6510175999999999</v>
      </c>
      <c r="S339" s="156">
        <v>0</v>
      </c>
      <c r="T339" s="157">
        <f>S339*H339</f>
        <v>0</v>
      </c>
      <c r="AR339" s="22" t="s">
        <v>207</v>
      </c>
      <c r="AT339" s="22" t="s">
        <v>128</v>
      </c>
      <c r="AU339" s="22" t="s">
        <v>79</v>
      </c>
      <c r="AY339" s="22" t="s">
        <v>126</v>
      </c>
      <c r="BE339" s="158">
        <f>IF(N339="základní",J339,0)</f>
        <v>0</v>
      </c>
      <c r="BF339" s="158">
        <f>IF(N339="snížená",J339,0)</f>
        <v>0</v>
      </c>
      <c r="BG339" s="158">
        <f>IF(N339="zákl. přenesená",J339,0)</f>
        <v>0</v>
      </c>
      <c r="BH339" s="158">
        <f>IF(N339="sníž. přenesená",J339,0)</f>
        <v>0</v>
      </c>
      <c r="BI339" s="158">
        <f>IF(N339="nulová",J339,0)</f>
        <v>0</v>
      </c>
      <c r="BJ339" s="22" t="s">
        <v>72</v>
      </c>
      <c r="BK339" s="158">
        <f>ROUND(I339*H339,2)</f>
        <v>0</v>
      </c>
      <c r="BL339" s="22" t="s">
        <v>207</v>
      </c>
      <c r="BM339" s="22" t="s">
        <v>669</v>
      </c>
    </row>
    <row r="340" spans="2:65" s="1" customFormat="1" ht="67.5">
      <c r="B340" s="36"/>
      <c r="D340" s="159" t="s">
        <v>135</v>
      </c>
      <c r="F340" s="160" t="s">
        <v>670</v>
      </c>
      <c r="L340" s="36"/>
      <c r="M340" s="161"/>
      <c r="N340" s="37"/>
      <c r="O340" s="37"/>
      <c r="P340" s="37"/>
      <c r="Q340" s="37"/>
      <c r="R340" s="37"/>
      <c r="S340" s="37"/>
      <c r="T340" s="65"/>
      <c r="AT340" s="22" t="s">
        <v>135</v>
      </c>
      <c r="AU340" s="22" t="s">
        <v>79</v>
      </c>
    </row>
    <row r="341" spans="2:65" s="1" customFormat="1" ht="31.5" customHeight="1">
      <c r="B341" s="147"/>
      <c r="C341" s="148" t="s">
        <v>671</v>
      </c>
      <c r="D341" s="148" t="s">
        <v>128</v>
      </c>
      <c r="E341" s="149" t="s">
        <v>672</v>
      </c>
      <c r="F341" s="150" t="s">
        <v>963</v>
      </c>
      <c r="G341" s="151" t="s">
        <v>234</v>
      </c>
      <c r="H341" s="152">
        <v>14</v>
      </c>
      <c r="I341" s="319"/>
      <c r="J341" s="153">
        <f>ROUND(I341*H341,2)</f>
        <v>0</v>
      </c>
      <c r="K341" s="150" t="s">
        <v>132</v>
      </c>
      <c r="L341" s="36"/>
      <c r="M341" s="154" t="s">
        <v>5</v>
      </c>
      <c r="N341" s="155" t="s">
        <v>38</v>
      </c>
      <c r="O341" s="156">
        <v>1.2689999999999999</v>
      </c>
      <c r="P341" s="156">
        <f>O341*H341</f>
        <v>17.765999999999998</v>
      </c>
      <c r="Q341" s="156">
        <v>1.208E-2</v>
      </c>
      <c r="R341" s="156">
        <f>Q341*H341</f>
        <v>0.16911999999999999</v>
      </c>
      <c r="S341" s="156">
        <v>0</v>
      </c>
      <c r="T341" s="157">
        <f>S341*H341</f>
        <v>0</v>
      </c>
      <c r="AR341" s="22" t="s">
        <v>207</v>
      </c>
      <c r="AT341" s="22" t="s">
        <v>128</v>
      </c>
      <c r="AU341" s="22" t="s">
        <v>79</v>
      </c>
      <c r="AY341" s="22" t="s">
        <v>126</v>
      </c>
      <c r="BE341" s="158">
        <f>IF(N341="základní",J341,0)</f>
        <v>0</v>
      </c>
      <c r="BF341" s="158">
        <f>IF(N341="snížená",J341,0)</f>
        <v>0</v>
      </c>
      <c r="BG341" s="158">
        <f>IF(N341="zákl. přenesená",J341,0)</f>
        <v>0</v>
      </c>
      <c r="BH341" s="158">
        <f>IF(N341="sníž. přenesená",J341,0)</f>
        <v>0</v>
      </c>
      <c r="BI341" s="158">
        <f>IF(N341="nulová",J341,0)</f>
        <v>0</v>
      </c>
      <c r="BJ341" s="22" t="s">
        <v>72</v>
      </c>
      <c r="BK341" s="158">
        <f>ROUND(I341*H341,2)</f>
        <v>0</v>
      </c>
      <c r="BL341" s="22" t="s">
        <v>207</v>
      </c>
      <c r="BM341" s="22" t="s">
        <v>673</v>
      </c>
    </row>
    <row r="342" spans="2:65" s="1" customFormat="1" ht="67.5">
      <c r="B342" s="36"/>
      <c r="D342" s="159" t="s">
        <v>135</v>
      </c>
      <c r="F342" s="160" t="s">
        <v>670</v>
      </c>
      <c r="L342" s="36"/>
      <c r="M342" s="161"/>
      <c r="N342" s="37"/>
      <c r="O342" s="37"/>
      <c r="P342" s="37"/>
      <c r="Q342" s="37"/>
      <c r="R342" s="37"/>
      <c r="S342" s="37"/>
      <c r="T342" s="65"/>
      <c r="AT342" s="22" t="s">
        <v>135</v>
      </c>
      <c r="AU342" s="22" t="s">
        <v>79</v>
      </c>
    </row>
    <row r="343" spans="2:65" s="1" customFormat="1" ht="31.5" customHeight="1">
      <c r="B343" s="147"/>
      <c r="C343" s="148" t="s">
        <v>674</v>
      </c>
      <c r="D343" s="148" t="s">
        <v>128</v>
      </c>
      <c r="E343" s="149" t="s">
        <v>675</v>
      </c>
      <c r="F343" s="150" t="s">
        <v>676</v>
      </c>
      <c r="G343" s="151" t="s">
        <v>194</v>
      </c>
      <c r="H343" s="152">
        <v>2.911</v>
      </c>
      <c r="I343" s="319"/>
      <c r="J343" s="153">
        <f>ROUND(I343*H343,2)</f>
        <v>0</v>
      </c>
      <c r="K343" s="150" t="s">
        <v>132</v>
      </c>
      <c r="L343" s="36"/>
      <c r="M343" s="154" t="s">
        <v>5</v>
      </c>
      <c r="N343" s="155" t="s">
        <v>38</v>
      </c>
      <c r="O343" s="156">
        <v>2.3290000000000002</v>
      </c>
      <c r="P343" s="156">
        <f>O343*H343</f>
        <v>6.7797190000000009</v>
      </c>
      <c r="Q343" s="156">
        <v>0</v>
      </c>
      <c r="R343" s="156">
        <f>Q343*H343</f>
        <v>0</v>
      </c>
      <c r="S343" s="156">
        <v>0</v>
      </c>
      <c r="T343" s="157">
        <f>S343*H343</f>
        <v>0</v>
      </c>
      <c r="AR343" s="22" t="s">
        <v>207</v>
      </c>
      <c r="AT343" s="22" t="s">
        <v>128</v>
      </c>
      <c r="AU343" s="22" t="s">
        <v>79</v>
      </c>
      <c r="AY343" s="22" t="s">
        <v>126</v>
      </c>
      <c r="BE343" s="158">
        <f>IF(N343="základní",J343,0)</f>
        <v>0</v>
      </c>
      <c r="BF343" s="158">
        <f>IF(N343="snížená",J343,0)</f>
        <v>0</v>
      </c>
      <c r="BG343" s="158">
        <f>IF(N343="zákl. přenesená",J343,0)</f>
        <v>0</v>
      </c>
      <c r="BH343" s="158">
        <f>IF(N343="sníž. přenesená",J343,0)</f>
        <v>0</v>
      </c>
      <c r="BI343" s="158">
        <f>IF(N343="nulová",J343,0)</f>
        <v>0</v>
      </c>
      <c r="BJ343" s="22" t="s">
        <v>72</v>
      </c>
      <c r="BK343" s="158">
        <f>ROUND(I343*H343,2)</f>
        <v>0</v>
      </c>
      <c r="BL343" s="22" t="s">
        <v>207</v>
      </c>
      <c r="BM343" s="22" t="s">
        <v>677</v>
      </c>
    </row>
    <row r="344" spans="2:65" s="1" customFormat="1" ht="121.5">
      <c r="B344" s="36"/>
      <c r="D344" s="159" t="s">
        <v>135</v>
      </c>
      <c r="F344" s="160" t="s">
        <v>678</v>
      </c>
      <c r="L344" s="36"/>
      <c r="M344" s="161"/>
      <c r="N344" s="37"/>
      <c r="O344" s="37"/>
      <c r="P344" s="37"/>
      <c r="Q344" s="37"/>
      <c r="R344" s="37"/>
      <c r="S344" s="37"/>
      <c r="T344" s="65"/>
      <c r="AT344" s="22" t="s">
        <v>135</v>
      </c>
      <c r="AU344" s="22" t="s">
        <v>79</v>
      </c>
    </row>
    <row r="345" spans="2:65" s="1" customFormat="1" ht="44.25" customHeight="1">
      <c r="B345" s="147"/>
      <c r="C345" s="148" t="s">
        <v>679</v>
      </c>
      <c r="D345" s="148" t="s">
        <v>128</v>
      </c>
      <c r="E345" s="149" t="s">
        <v>680</v>
      </c>
      <c r="F345" s="150" t="s">
        <v>681</v>
      </c>
      <c r="G345" s="151" t="s">
        <v>194</v>
      </c>
      <c r="H345" s="152">
        <v>2.911</v>
      </c>
      <c r="I345" s="319"/>
      <c r="J345" s="153">
        <f>ROUND(I345*H345,2)</f>
        <v>0</v>
      </c>
      <c r="K345" s="150" t="s">
        <v>132</v>
      </c>
      <c r="L345" s="36"/>
      <c r="M345" s="154" t="s">
        <v>5</v>
      </c>
      <c r="N345" s="155" t="s">
        <v>38</v>
      </c>
      <c r="O345" s="156">
        <v>1.5</v>
      </c>
      <c r="P345" s="156">
        <f>O345*H345</f>
        <v>4.3665000000000003</v>
      </c>
      <c r="Q345" s="156">
        <v>0</v>
      </c>
      <c r="R345" s="156">
        <f>Q345*H345</f>
        <v>0</v>
      </c>
      <c r="S345" s="156">
        <v>0</v>
      </c>
      <c r="T345" s="157">
        <f>S345*H345</f>
        <v>0</v>
      </c>
      <c r="AR345" s="22" t="s">
        <v>207</v>
      </c>
      <c r="AT345" s="22" t="s">
        <v>128</v>
      </c>
      <c r="AU345" s="22" t="s">
        <v>79</v>
      </c>
      <c r="AY345" s="22" t="s">
        <v>126</v>
      </c>
      <c r="BE345" s="158">
        <f>IF(N345="základní",J345,0)</f>
        <v>0</v>
      </c>
      <c r="BF345" s="158">
        <f>IF(N345="snížená",J345,0)</f>
        <v>0</v>
      </c>
      <c r="BG345" s="158">
        <f>IF(N345="zákl. přenesená",J345,0)</f>
        <v>0</v>
      </c>
      <c r="BH345" s="158">
        <f>IF(N345="sníž. přenesená",J345,0)</f>
        <v>0</v>
      </c>
      <c r="BI345" s="158">
        <f>IF(N345="nulová",J345,0)</f>
        <v>0</v>
      </c>
      <c r="BJ345" s="22" t="s">
        <v>72</v>
      </c>
      <c r="BK345" s="158">
        <f>ROUND(I345*H345,2)</f>
        <v>0</v>
      </c>
      <c r="BL345" s="22" t="s">
        <v>207</v>
      </c>
      <c r="BM345" s="22" t="s">
        <v>682</v>
      </c>
    </row>
    <row r="346" spans="2:65" s="1" customFormat="1" ht="121.5">
      <c r="B346" s="36"/>
      <c r="D346" s="162" t="s">
        <v>135</v>
      </c>
      <c r="F346" s="163" t="s">
        <v>678</v>
      </c>
      <c r="L346" s="36"/>
      <c r="M346" s="161"/>
      <c r="N346" s="37"/>
      <c r="O346" s="37"/>
      <c r="P346" s="37"/>
      <c r="Q346" s="37"/>
      <c r="R346" s="37"/>
      <c r="S346" s="37"/>
      <c r="T346" s="65"/>
      <c r="AT346" s="22" t="s">
        <v>135</v>
      </c>
      <c r="AU346" s="22" t="s">
        <v>79</v>
      </c>
    </row>
    <row r="347" spans="2:65" s="10" customFormat="1" ht="29.85" customHeight="1">
      <c r="B347" s="134"/>
      <c r="D347" s="144" t="s">
        <v>66</v>
      </c>
      <c r="E347" s="145" t="s">
        <v>683</v>
      </c>
      <c r="F347" s="145" t="s">
        <v>684</v>
      </c>
      <c r="J347" s="146">
        <f>BK347</f>
        <v>0</v>
      </c>
      <c r="L347" s="134"/>
      <c r="M347" s="138"/>
      <c r="N347" s="139"/>
      <c r="O347" s="139"/>
      <c r="P347" s="140">
        <f>SUM(P348:P350)</f>
        <v>5.6360000000000001</v>
      </c>
      <c r="Q347" s="139"/>
      <c r="R347" s="140">
        <f>SUM(R348:R350)</f>
        <v>0.14899999999999999</v>
      </c>
      <c r="S347" s="139"/>
      <c r="T347" s="141">
        <f>SUM(T348:T350)</f>
        <v>0</v>
      </c>
      <c r="AR347" s="135" t="s">
        <v>79</v>
      </c>
      <c r="AT347" s="142" t="s">
        <v>66</v>
      </c>
      <c r="AU347" s="142" t="s">
        <v>72</v>
      </c>
      <c r="AY347" s="135" t="s">
        <v>126</v>
      </c>
      <c r="BK347" s="143">
        <f>SUM(BK348:BK350)</f>
        <v>0</v>
      </c>
    </row>
    <row r="348" spans="2:65" s="1" customFormat="1" ht="31.5" customHeight="1">
      <c r="B348" s="147"/>
      <c r="C348" s="148" t="s">
        <v>685</v>
      </c>
      <c r="D348" s="148" t="s">
        <v>128</v>
      </c>
      <c r="E348" s="149" t="s">
        <v>686</v>
      </c>
      <c r="F348" s="150" t="s">
        <v>961</v>
      </c>
      <c r="G348" s="151" t="s">
        <v>300</v>
      </c>
      <c r="H348" s="152">
        <v>4</v>
      </c>
      <c r="I348" s="319"/>
      <c r="J348" s="153">
        <f>ROUND(I348*H348,2)</f>
        <v>0</v>
      </c>
      <c r="K348" s="150" t="s">
        <v>132</v>
      </c>
      <c r="L348" s="36"/>
      <c r="M348" s="154" t="s">
        <v>5</v>
      </c>
      <c r="N348" s="155" t="s">
        <v>38</v>
      </c>
      <c r="O348" s="156">
        <v>1.409</v>
      </c>
      <c r="P348" s="156">
        <f>O348*H348</f>
        <v>5.6360000000000001</v>
      </c>
      <c r="Q348" s="156">
        <v>2.5000000000000001E-4</v>
      </c>
      <c r="R348" s="156">
        <f>Q348*H348</f>
        <v>1E-3</v>
      </c>
      <c r="S348" s="156">
        <v>0</v>
      </c>
      <c r="T348" s="157">
        <f>S348*H348</f>
        <v>0</v>
      </c>
      <c r="AR348" s="22" t="s">
        <v>207</v>
      </c>
      <c r="AT348" s="22" t="s">
        <v>128</v>
      </c>
      <c r="AU348" s="22" t="s">
        <v>79</v>
      </c>
      <c r="AY348" s="22" t="s">
        <v>126</v>
      </c>
      <c r="BE348" s="158">
        <f>IF(N348="základní",J348,0)</f>
        <v>0</v>
      </c>
      <c r="BF348" s="158">
        <f>IF(N348="snížená",J348,0)</f>
        <v>0</v>
      </c>
      <c r="BG348" s="158">
        <f>IF(N348="zákl. přenesená",J348,0)</f>
        <v>0</v>
      </c>
      <c r="BH348" s="158">
        <f>IF(N348="sníž. přenesená",J348,0)</f>
        <v>0</v>
      </c>
      <c r="BI348" s="158">
        <f>IF(N348="nulová",J348,0)</f>
        <v>0</v>
      </c>
      <c r="BJ348" s="22" t="s">
        <v>72</v>
      </c>
      <c r="BK348" s="158">
        <f>ROUND(I348*H348,2)</f>
        <v>0</v>
      </c>
      <c r="BL348" s="22" t="s">
        <v>207</v>
      </c>
      <c r="BM348" s="22" t="s">
        <v>687</v>
      </c>
    </row>
    <row r="349" spans="2:65" s="1" customFormat="1" ht="81">
      <c r="B349" s="36"/>
      <c r="D349" s="159" t="s">
        <v>135</v>
      </c>
      <c r="F349" s="160" t="s">
        <v>688</v>
      </c>
      <c r="L349" s="36"/>
      <c r="M349" s="161"/>
      <c r="N349" s="37"/>
      <c r="O349" s="37"/>
      <c r="P349" s="37"/>
      <c r="Q349" s="37"/>
      <c r="R349" s="37"/>
      <c r="S349" s="37"/>
      <c r="T349" s="65"/>
      <c r="AT349" s="22" t="s">
        <v>135</v>
      </c>
      <c r="AU349" s="22" t="s">
        <v>79</v>
      </c>
    </row>
    <row r="350" spans="2:65" s="1" customFormat="1" ht="22.5" customHeight="1">
      <c r="B350" s="147"/>
      <c r="C350" s="181" t="s">
        <v>689</v>
      </c>
      <c r="D350" s="181" t="s">
        <v>208</v>
      </c>
      <c r="E350" s="182" t="s">
        <v>959</v>
      </c>
      <c r="F350" s="183" t="s">
        <v>960</v>
      </c>
      <c r="G350" s="184" t="s">
        <v>300</v>
      </c>
      <c r="H350" s="185">
        <v>4</v>
      </c>
      <c r="I350" s="320"/>
      <c r="J350" s="186">
        <f>ROUND(I350*H350,2)</f>
        <v>0</v>
      </c>
      <c r="K350" s="183" t="s">
        <v>5</v>
      </c>
      <c r="L350" s="187"/>
      <c r="M350" s="188" t="s">
        <v>5</v>
      </c>
      <c r="N350" s="189" t="s">
        <v>38</v>
      </c>
      <c r="O350" s="156">
        <v>0</v>
      </c>
      <c r="P350" s="156">
        <f>O350*H350</f>
        <v>0</v>
      </c>
      <c r="Q350" s="156">
        <v>3.6999999999999998E-2</v>
      </c>
      <c r="R350" s="156">
        <f>Q350*H350</f>
        <v>0.14799999999999999</v>
      </c>
      <c r="S350" s="156">
        <v>0</v>
      </c>
      <c r="T350" s="157">
        <f>S350*H350</f>
        <v>0</v>
      </c>
      <c r="AR350" s="22" t="s">
        <v>283</v>
      </c>
      <c r="AT350" s="22" t="s">
        <v>208</v>
      </c>
      <c r="AU350" s="22" t="s">
        <v>79</v>
      </c>
      <c r="AY350" s="22" t="s">
        <v>126</v>
      </c>
      <c r="BE350" s="158">
        <f>IF(N350="základní",J350,0)</f>
        <v>0</v>
      </c>
      <c r="BF350" s="158">
        <f>IF(N350="snížená",J350,0)</f>
        <v>0</v>
      </c>
      <c r="BG350" s="158">
        <f>IF(N350="zákl. přenesená",J350,0)</f>
        <v>0</v>
      </c>
      <c r="BH350" s="158">
        <f>IF(N350="sníž. přenesená",J350,0)</f>
        <v>0</v>
      </c>
      <c r="BI350" s="158">
        <f>IF(N350="nulová",J350,0)</f>
        <v>0</v>
      </c>
      <c r="BJ350" s="22" t="s">
        <v>72</v>
      </c>
      <c r="BK350" s="158">
        <f>ROUND(I350*H350,2)</f>
        <v>0</v>
      </c>
      <c r="BL350" s="22" t="s">
        <v>207</v>
      </c>
      <c r="BM350" s="22" t="s">
        <v>690</v>
      </c>
    </row>
    <row r="351" spans="2:65" s="10" customFormat="1" ht="29.85" customHeight="1">
      <c r="B351" s="134"/>
      <c r="D351" s="144" t="s">
        <v>66</v>
      </c>
      <c r="E351" s="145" t="s">
        <v>691</v>
      </c>
      <c r="F351" s="145" t="s">
        <v>692</v>
      </c>
      <c r="J351" s="146">
        <f>BK351</f>
        <v>0</v>
      </c>
      <c r="L351" s="134"/>
      <c r="M351" s="138"/>
      <c r="N351" s="139"/>
      <c r="O351" s="139"/>
      <c r="P351" s="140">
        <f>SUM(P352:P362)</f>
        <v>30.938545000000001</v>
      </c>
      <c r="Q351" s="139"/>
      <c r="R351" s="140">
        <f>SUM(R352:R362)</f>
        <v>0.98886260000000004</v>
      </c>
      <c r="S351" s="139"/>
      <c r="T351" s="141">
        <f>SUM(T352:T362)</f>
        <v>0</v>
      </c>
      <c r="AR351" s="135" t="s">
        <v>79</v>
      </c>
      <c r="AT351" s="142" t="s">
        <v>66</v>
      </c>
      <c r="AU351" s="142" t="s">
        <v>72</v>
      </c>
      <c r="AY351" s="135" t="s">
        <v>126</v>
      </c>
      <c r="BK351" s="143">
        <f>SUM(BK352:BK362)</f>
        <v>0</v>
      </c>
    </row>
    <row r="352" spans="2:65" s="1" customFormat="1" ht="31.5" customHeight="1">
      <c r="B352" s="147"/>
      <c r="C352" s="148" t="s">
        <v>693</v>
      </c>
      <c r="D352" s="148" t="s">
        <v>128</v>
      </c>
      <c r="E352" s="149" t="s">
        <v>694</v>
      </c>
      <c r="F352" s="150" t="s">
        <v>695</v>
      </c>
      <c r="G352" s="151" t="s">
        <v>223</v>
      </c>
      <c r="H352" s="152">
        <v>21</v>
      </c>
      <c r="I352" s="319"/>
      <c r="J352" s="153">
        <f>ROUND(I352*H352,2)</f>
        <v>0</v>
      </c>
      <c r="K352" s="150" t="s">
        <v>132</v>
      </c>
      <c r="L352" s="36"/>
      <c r="M352" s="154" t="s">
        <v>5</v>
      </c>
      <c r="N352" s="155" t="s">
        <v>38</v>
      </c>
      <c r="O352" s="156">
        <v>1.3</v>
      </c>
      <c r="P352" s="156">
        <f>O352*H352</f>
        <v>27.3</v>
      </c>
      <c r="Q352" s="156">
        <v>3.8940000000000002E-2</v>
      </c>
      <c r="R352" s="156">
        <f>Q352*H352</f>
        <v>0.81774000000000002</v>
      </c>
      <c r="S352" s="156">
        <v>0</v>
      </c>
      <c r="T352" s="157">
        <f>S352*H352</f>
        <v>0</v>
      </c>
      <c r="AR352" s="22" t="s">
        <v>207</v>
      </c>
      <c r="AT352" s="22" t="s">
        <v>128</v>
      </c>
      <c r="AU352" s="22" t="s">
        <v>79</v>
      </c>
      <c r="AY352" s="22" t="s">
        <v>126</v>
      </c>
      <c r="BE352" s="158">
        <f>IF(N352="základní",J352,0)</f>
        <v>0</v>
      </c>
      <c r="BF352" s="158">
        <f>IF(N352="snížená",J352,0)</f>
        <v>0</v>
      </c>
      <c r="BG352" s="158">
        <f>IF(N352="zákl. přenesená",J352,0)</f>
        <v>0</v>
      </c>
      <c r="BH352" s="158">
        <f>IF(N352="sníž. přenesená",J352,0)</f>
        <v>0</v>
      </c>
      <c r="BI352" s="158">
        <f>IF(N352="nulová",J352,0)</f>
        <v>0</v>
      </c>
      <c r="BJ352" s="22" t="s">
        <v>72</v>
      </c>
      <c r="BK352" s="158">
        <f>ROUND(I352*H352,2)</f>
        <v>0</v>
      </c>
      <c r="BL352" s="22" t="s">
        <v>207</v>
      </c>
      <c r="BM352" s="22" t="s">
        <v>696</v>
      </c>
    </row>
    <row r="353" spans="2:65" s="1" customFormat="1" ht="22.5" customHeight="1">
      <c r="B353" s="147"/>
      <c r="C353" s="181" t="s">
        <v>697</v>
      </c>
      <c r="D353" s="181" t="s">
        <v>208</v>
      </c>
      <c r="E353" s="182" t="s">
        <v>698</v>
      </c>
      <c r="F353" s="183" t="s">
        <v>984</v>
      </c>
      <c r="G353" s="184" t="s">
        <v>300</v>
      </c>
      <c r="H353" s="185">
        <v>107.69199999999999</v>
      </c>
      <c r="I353" s="320"/>
      <c r="J353" s="186">
        <f>ROUND(I353*H353,2)</f>
        <v>0</v>
      </c>
      <c r="K353" s="183" t="s">
        <v>132</v>
      </c>
      <c r="L353" s="187"/>
      <c r="M353" s="188" t="s">
        <v>5</v>
      </c>
      <c r="N353" s="189" t="s">
        <v>38</v>
      </c>
      <c r="O353" s="156">
        <v>0</v>
      </c>
      <c r="P353" s="156">
        <f>O353*H353</f>
        <v>0</v>
      </c>
      <c r="Q353" s="156">
        <v>1.5499999999999999E-3</v>
      </c>
      <c r="R353" s="156">
        <f>Q353*H353</f>
        <v>0.16692259999999998</v>
      </c>
      <c r="S353" s="156">
        <v>0</v>
      </c>
      <c r="T353" s="157">
        <f>S353*H353</f>
        <v>0</v>
      </c>
      <c r="AR353" s="22" t="s">
        <v>283</v>
      </c>
      <c r="AT353" s="22" t="s">
        <v>208</v>
      </c>
      <c r="AU353" s="22" t="s">
        <v>79</v>
      </c>
      <c r="AY353" s="22" t="s">
        <v>126</v>
      </c>
      <c r="BE353" s="158">
        <f>IF(N353="základní",J353,0)</f>
        <v>0</v>
      </c>
      <c r="BF353" s="158">
        <f>IF(N353="snížená",J353,0)</f>
        <v>0</v>
      </c>
      <c r="BG353" s="158">
        <f>IF(N353="zákl. přenesená",J353,0)</f>
        <v>0</v>
      </c>
      <c r="BH353" s="158">
        <f>IF(N353="sníž. přenesená",J353,0)</f>
        <v>0</v>
      </c>
      <c r="BI353" s="158">
        <f>IF(N353="nulová",J353,0)</f>
        <v>0</v>
      </c>
      <c r="BJ353" s="22" t="s">
        <v>72</v>
      </c>
      <c r="BK353" s="158">
        <f>ROUND(I353*H353,2)</f>
        <v>0</v>
      </c>
      <c r="BL353" s="22" t="s">
        <v>207</v>
      </c>
      <c r="BM353" s="22" t="s">
        <v>699</v>
      </c>
    </row>
    <row r="354" spans="2:65" s="1" customFormat="1" ht="27">
      <c r="B354" s="36"/>
      <c r="D354" s="162" t="s">
        <v>700</v>
      </c>
      <c r="F354" s="163" t="s">
        <v>701</v>
      </c>
      <c r="L354" s="36"/>
      <c r="M354" s="161"/>
      <c r="N354" s="37"/>
      <c r="O354" s="37"/>
      <c r="P354" s="37"/>
      <c r="Q354" s="37"/>
      <c r="R354" s="37"/>
      <c r="S354" s="37"/>
      <c r="T354" s="65"/>
      <c r="AT354" s="22" t="s">
        <v>700</v>
      </c>
      <c r="AU354" s="22" t="s">
        <v>79</v>
      </c>
    </row>
    <row r="355" spans="2:65" s="11" customFormat="1">
      <c r="B355" s="164"/>
      <c r="D355" s="162" t="s">
        <v>178</v>
      </c>
      <c r="E355" s="165" t="s">
        <v>5</v>
      </c>
      <c r="F355" s="166" t="s">
        <v>702</v>
      </c>
      <c r="H355" s="167">
        <v>538.46199999999999</v>
      </c>
      <c r="L355" s="164"/>
      <c r="M355" s="168"/>
      <c r="N355" s="169"/>
      <c r="O355" s="169"/>
      <c r="P355" s="169"/>
      <c r="Q355" s="169"/>
      <c r="R355" s="169"/>
      <c r="S355" s="169"/>
      <c r="T355" s="170"/>
      <c r="AT355" s="165" t="s">
        <v>178</v>
      </c>
      <c r="AU355" s="165" t="s">
        <v>79</v>
      </c>
      <c r="AV355" s="11" t="s">
        <v>79</v>
      </c>
      <c r="AW355" s="11" t="s">
        <v>31</v>
      </c>
      <c r="AX355" s="11" t="s">
        <v>67</v>
      </c>
      <c r="AY355" s="165" t="s">
        <v>126</v>
      </c>
    </row>
    <row r="356" spans="2:65" s="12" customFormat="1">
      <c r="B356" s="171"/>
      <c r="D356" s="162" t="s">
        <v>178</v>
      </c>
      <c r="E356" s="190" t="s">
        <v>5</v>
      </c>
      <c r="F356" s="191" t="s">
        <v>180</v>
      </c>
      <c r="H356" s="192">
        <v>538.46199999999999</v>
      </c>
      <c r="L356" s="171"/>
      <c r="M356" s="175"/>
      <c r="N356" s="176"/>
      <c r="O356" s="176"/>
      <c r="P356" s="176"/>
      <c r="Q356" s="176"/>
      <c r="R356" s="176"/>
      <c r="S356" s="176"/>
      <c r="T356" s="177"/>
      <c r="AT356" s="178" t="s">
        <v>178</v>
      </c>
      <c r="AU356" s="178" t="s">
        <v>79</v>
      </c>
      <c r="AV356" s="12" t="s">
        <v>133</v>
      </c>
      <c r="AW356" s="12" t="s">
        <v>31</v>
      </c>
      <c r="AX356" s="12" t="s">
        <v>72</v>
      </c>
      <c r="AY356" s="178" t="s">
        <v>126</v>
      </c>
    </row>
    <row r="357" spans="2:65" s="11" customFormat="1">
      <c r="B357" s="164"/>
      <c r="D357" s="159" t="s">
        <v>178</v>
      </c>
      <c r="F357" s="179" t="s">
        <v>703</v>
      </c>
      <c r="H357" s="180">
        <v>107.69199999999999</v>
      </c>
      <c r="L357" s="164"/>
      <c r="M357" s="168"/>
      <c r="N357" s="169"/>
      <c r="O357" s="169"/>
      <c r="P357" s="169"/>
      <c r="Q357" s="169"/>
      <c r="R357" s="169"/>
      <c r="S357" s="169"/>
      <c r="T357" s="170"/>
      <c r="AT357" s="165" t="s">
        <v>178</v>
      </c>
      <c r="AU357" s="165" t="s">
        <v>79</v>
      </c>
      <c r="AV357" s="11" t="s">
        <v>79</v>
      </c>
      <c r="AW357" s="11" t="s">
        <v>6</v>
      </c>
      <c r="AX357" s="11" t="s">
        <v>72</v>
      </c>
      <c r="AY357" s="165" t="s">
        <v>126</v>
      </c>
    </row>
    <row r="358" spans="2:65" s="1" customFormat="1" ht="31.5" customHeight="1">
      <c r="B358" s="147"/>
      <c r="C358" s="148" t="s">
        <v>704</v>
      </c>
      <c r="D358" s="148" t="s">
        <v>128</v>
      </c>
      <c r="E358" s="149" t="s">
        <v>705</v>
      </c>
      <c r="F358" s="150" t="s">
        <v>706</v>
      </c>
      <c r="G358" s="151" t="s">
        <v>223</v>
      </c>
      <c r="H358" s="152">
        <v>21</v>
      </c>
      <c r="I358" s="319"/>
      <c r="J358" s="153">
        <f>ROUND(I358*H358,2)</f>
        <v>0</v>
      </c>
      <c r="K358" s="150" t="s">
        <v>132</v>
      </c>
      <c r="L358" s="36"/>
      <c r="M358" s="154" t="s">
        <v>5</v>
      </c>
      <c r="N358" s="155" t="s">
        <v>38</v>
      </c>
      <c r="O358" s="156">
        <v>0.06</v>
      </c>
      <c r="P358" s="156">
        <f>O358*H358</f>
        <v>1.26</v>
      </c>
      <c r="Q358" s="156">
        <v>2.0000000000000001E-4</v>
      </c>
      <c r="R358" s="156">
        <f>Q358*H358</f>
        <v>4.2000000000000006E-3</v>
      </c>
      <c r="S358" s="156">
        <v>0</v>
      </c>
      <c r="T358" s="157">
        <f>S358*H358</f>
        <v>0</v>
      </c>
      <c r="AR358" s="22" t="s">
        <v>207</v>
      </c>
      <c r="AT358" s="22" t="s">
        <v>128</v>
      </c>
      <c r="AU358" s="22" t="s">
        <v>79</v>
      </c>
      <c r="AY358" s="22" t="s">
        <v>126</v>
      </c>
      <c r="BE358" s="158">
        <f>IF(N358="základní",J358,0)</f>
        <v>0</v>
      </c>
      <c r="BF358" s="158">
        <f>IF(N358="snížená",J358,0)</f>
        <v>0</v>
      </c>
      <c r="BG358" s="158">
        <f>IF(N358="zákl. přenesená",J358,0)</f>
        <v>0</v>
      </c>
      <c r="BH358" s="158">
        <f>IF(N358="sníž. přenesená",J358,0)</f>
        <v>0</v>
      </c>
      <c r="BI358" s="158">
        <f>IF(N358="nulová",J358,0)</f>
        <v>0</v>
      </c>
      <c r="BJ358" s="22" t="s">
        <v>72</v>
      </c>
      <c r="BK358" s="158">
        <f>ROUND(I358*H358,2)</f>
        <v>0</v>
      </c>
      <c r="BL358" s="22" t="s">
        <v>207</v>
      </c>
      <c r="BM358" s="22" t="s">
        <v>707</v>
      </c>
    </row>
    <row r="359" spans="2:65" s="1" customFormat="1" ht="31.5" customHeight="1">
      <c r="B359" s="147"/>
      <c r="C359" s="148" t="s">
        <v>708</v>
      </c>
      <c r="D359" s="148" t="s">
        <v>128</v>
      </c>
      <c r="E359" s="149" t="s">
        <v>709</v>
      </c>
      <c r="F359" s="150" t="s">
        <v>710</v>
      </c>
      <c r="G359" s="151" t="s">
        <v>194</v>
      </c>
      <c r="H359" s="152">
        <v>0.98899999999999999</v>
      </c>
      <c r="I359" s="319"/>
      <c r="J359" s="153">
        <f>ROUND(I359*H359,2)</f>
        <v>0</v>
      </c>
      <c r="K359" s="150" t="s">
        <v>132</v>
      </c>
      <c r="L359" s="36"/>
      <c r="M359" s="154" t="s">
        <v>5</v>
      </c>
      <c r="N359" s="155" t="s">
        <v>38</v>
      </c>
      <c r="O359" s="156">
        <v>1.2649999999999999</v>
      </c>
      <c r="P359" s="156">
        <f>O359*H359</f>
        <v>1.2510849999999998</v>
      </c>
      <c r="Q359" s="156">
        <v>0</v>
      </c>
      <c r="R359" s="156">
        <f>Q359*H359</f>
        <v>0</v>
      </c>
      <c r="S359" s="156">
        <v>0</v>
      </c>
      <c r="T359" s="157">
        <f>S359*H359</f>
        <v>0</v>
      </c>
      <c r="AR359" s="22" t="s">
        <v>207</v>
      </c>
      <c r="AT359" s="22" t="s">
        <v>128</v>
      </c>
      <c r="AU359" s="22" t="s">
        <v>79</v>
      </c>
      <c r="AY359" s="22" t="s">
        <v>126</v>
      </c>
      <c r="BE359" s="158">
        <f>IF(N359="základní",J359,0)</f>
        <v>0</v>
      </c>
      <c r="BF359" s="158">
        <f>IF(N359="snížená",J359,0)</f>
        <v>0</v>
      </c>
      <c r="BG359" s="158">
        <f>IF(N359="zákl. přenesená",J359,0)</f>
        <v>0</v>
      </c>
      <c r="BH359" s="158">
        <f>IF(N359="sníž. přenesená",J359,0)</f>
        <v>0</v>
      </c>
      <c r="BI359" s="158">
        <f>IF(N359="nulová",J359,0)</f>
        <v>0</v>
      </c>
      <c r="BJ359" s="22" t="s">
        <v>72</v>
      </c>
      <c r="BK359" s="158">
        <f>ROUND(I359*H359,2)</f>
        <v>0</v>
      </c>
      <c r="BL359" s="22" t="s">
        <v>207</v>
      </c>
      <c r="BM359" s="22" t="s">
        <v>711</v>
      </c>
    </row>
    <row r="360" spans="2:65" s="1" customFormat="1" ht="121.5">
      <c r="B360" s="36"/>
      <c r="D360" s="159" t="s">
        <v>135</v>
      </c>
      <c r="F360" s="160" t="s">
        <v>569</v>
      </c>
      <c r="L360" s="36"/>
      <c r="M360" s="161"/>
      <c r="N360" s="37"/>
      <c r="O360" s="37"/>
      <c r="P360" s="37"/>
      <c r="Q360" s="37"/>
      <c r="R360" s="37"/>
      <c r="S360" s="37"/>
      <c r="T360" s="65"/>
      <c r="AT360" s="22" t="s">
        <v>135</v>
      </c>
      <c r="AU360" s="22" t="s">
        <v>79</v>
      </c>
    </row>
    <row r="361" spans="2:65" s="1" customFormat="1" ht="44.25" customHeight="1">
      <c r="B361" s="147"/>
      <c r="C361" s="148" t="s">
        <v>712</v>
      </c>
      <c r="D361" s="148" t="s">
        <v>128</v>
      </c>
      <c r="E361" s="149" t="s">
        <v>713</v>
      </c>
      <c r="F361" s="150" t="s">
        <v>714</v>
      </c>
      <c r="G361" s="151" t="s">
        <v>194</v>
      </c>
      <c r="H361" s="152">
        <v>0.98899999999999999</v>
      </c>
      <c r="I361" s="319"/>
      <c r="J361" s="153">
        <f>ROUND(I361*H361,2)</f>
        <v>0</v>
      </c>
      <c r="K361" s="150" t="s">
        <v>132</v>
      </c>
      <c r="L361" s="36"/>
      <c r="M361" s="154" t="s">
        <v>5</v>
      </c>
      <c r="N361" s="155" t="s">
        <v>38</v>
      </c>
      <c r="O361" s="156">
        <v>1.1399999999999999</v>
      </c>
      <c r="P361" s="156">
        <f>O361*H361</f>
        <v>1.1274599999999999</v>
      </c>
      <c r="Q361" s="156">
        <v>0</v>
      </c>
      <c r="R361" s="156">
        <f>Q361*H361</f>
        <v>0</v>
      </c>
      <c r="S361" s="156">
        <v>0</v>
      </c>
      <c r="T361" s="157">
        <f>S361*H361</f>
        <v>0</v>
      </c>
      <c r="AR361" s="22" t="s">
        <v>207</v>
      </c>
      <c r="AT361" s="22" t="s">
        <v>128</v>
      </c>
      <c r="AU361" s="22" t="s">
        <v>79</v>
      </c>
      <c r="AY361" s="22" t="s">
        <v>126</v>
      </c>
      <c r="BE361" s="158">
        <f>IF(N361="základní",J361,0)</f>
        <v>0</v>
      </c>
      <c r="BF361" s="158">
        <f>IF(N361="snížená",J361,0)</f>
        <v>0</v>
      </c>
      <c r="BG361" s="158">
        <f>IF(N361="zákl. přenesená",J361,0)</f>
        <v>0</v>
      </c>
      <c r="BH361" s="158">
        <f>IF(N361="sníž. přenesená",J361,0)</f>
        <v>0</v>
      </c>
      <c r="BI361" s="158">
        <f>IF(N361="nulová",J361,0)</f>
        <v>0</v>
      </c>
      <c r="BJ361" s="22" t="s">
        <v>72</v>
      </c>
      <c r="BK361" s="158">
        <f>ROUND(I361*H361,2)</f>
        <v>0</v>
      </c>
      <c r="BL361" s="22" t="s">
        <v>207</v>
      </c>
      <c r="BM361" s="22" t="s">
        <v>715</v>
      </c>
    </row>
    <row r="362" spans="2:65" s="1" customFormat="1" ht="121.5">
      <c r="B362" s="36"/>
      <c r="D362" s="162" t="s">
        <v>135</v>
      </c>
      <c r="F362" s="163" t="s">
        <v>569</v>
      </c>
      <c r="L362" s="36"/>
      <c r="M362" s="161"/>
      <c r="N362" s="37"/>
      <c r="O362" s="37"/>
      <c r="P362" s="37"/>
      <c r="Q362" s="37"/>
      <c r="R362" s="37"/>
      <c r="S362" s="37"/>
      <c r="T362" s="65"/>
      <c r="AT362" s="22" t="s">
        <v>135</v>
      </c>
      <c r="AU362" s="22" t="s">
        <v>79</v>
      </c>
    </row>
    <row r="363" spans="2:65" s="10" customFormat="1" ht="29.85" customHeight="1">
      <c r="B363" s="134"/>
      <c r="D363" s="144" t="s">
        <v>66</v>
      </c>
      <c r="E363" s="145" t="s">
        <v>716</v>
      </c>
      <c r="F363" s="145" t="s">
        <v>717</v>
      </c>
      <c r="J363" s="146">
        <f>BK363</f>
        <v>0</v>
      </c>
      <c r="L363" s="134"/>
      <c r="M363" s="138"/>
      <c r="N363" s="139"/>
      <c r="O363" s="139"/>
      <c r="P363" s="140">
        <f>SUM(P364:P369)</f>
        <v>130.99019999999999</v>
      </c>
      <c r="Q363" s="139"/>
      <c r="R363" s="140">
        <f>SUM(R364:R369)</f>
        <v>0.24443400000000001</v>
      </c>
      <c r="S363" s="139"/>
      <c r="T363" s="141">
        <f>SUM(T364:T369)</f>
        <v>0</v>
      </c>
      <c r="AR363" s="135" t="s">
        <v>79</v>
      </c>
      <c r="AT363" s="142" t="s">
        <v>66</v>
      </c>
      <c r="AU363" s="142" t="s">
        <v>72</v>
      </c>
      <c r="AY363" s="135" t="s">
        <v>126</v>
      </c>
      <c r="BK363" s="143">
        <f>SUM(BK364:BK369)</f>
        <v>0</v>
      </c>
    </row>
    <row r="364" spans="2:65" s="1" customFormat="1" ht="31.5" customHeight="1">
      <c r="B364" s="147"/>
      <c r="C364" s="148" t="s">
        <v>718</v>
      </c>
      <c r="D364" s="148" t="s">
        <v>128</v>
      </c>
      <c r="E364" s="149" t="s">
        <v>719</v>
      </c>
      <c r="F364" s="150" t="s">
        <v>720</v>
      </c>
      <c r="G364" s="151" t="s">
        <v>223</v>
      </c>
      <c r="H364" s="152">
        <v>133.19999999999999</v>
      </c>
      <c r="I364" s="319"/>
      <c r="J364" s="153">
        <f>ROUND(I364*H364,2)</f>
        <v>0</v>
      </c>
      <c r="K364" s="150" t="s">
        <v>132</v>
      </c>
      <c r="L364" s="36"/>
      <c r="M364" s="154" t="s">
        <v>5</v>
      </c>
      <c r="N364" s="155" t="s">
        <v>38</v>
      </c>
      <c r="O364" s="156">
        <v>0.29099999999999998</v>
      </c>
      <c r="P364" s="156">
        <f>O364*H364</f>
        <v>38.761199999999995</v>
      </c>
      <c r="Q364" s="156">
        <v>2.2000000000000001E-4</v>
      </c>
      <c r="R364" s="156">
        <f>Q364*H364</f>
        <v>2.9304E-2</v>
      </c>
      <c r="S364" s="156">
        <v>0</v>
      </c>
      <c r="T364" s="157">
        <f>S364*H364</f>
        <v>0</v>
      </c>
      <c r="AR364" s="22" t="s">
        <v>207</v>
      </c>
      <c r="AT364" s="22" t="s">
        <v>128</v>
      </c>
      <c r="AU364" s="22" t="s">
        <v>79</v>
      </c>
      <c r="AY364" s="22" t="s">
        <v>126</v>
      </c>
      <c r="BE364" s="158">
        <f>IF(N364="základní",J364,0)</f>
        <v>0</v>
      </c>
      <c r="BF364" s="158">
        <f>IF(N364="snížená",J364,0)</f>
        <v>0</v>
      </c>
      <c r="BG364" s="158">
        <f>IF(N364="zákl. přenesená",J364,0)</f>
        <v>0</v>
      </c>
      <c r="BH364" s="158">
        <f>IF(N364="sníž. přenesená",J364,0)</f>
        <v>0</v>
      </c>
      <c r="BI364" s="158">
        <f>IF(N364="nulová",J364,0)</f>
        <v>0</v>
      </c>
      <c r="BJ364" s="22" t="s">
        <v>72</v>
      </c>
      <c r="BK364" s="158">
        <f>ROUND(I364*H364,2)</f>
        <v>0</v>
      </c>
      <c r="BL364" s="22" t="s">
        <v>207</v>
      </c>
      <c r="BM364" s="22" t="s">
        <v>721</v>
      </c>
    </row>
    <row r="365" spans="2:65" s="1" customFormat="1" ht="81">
      <c r="B365" s="36"/>
      <c r="D365" s="159" t="s">
        <v>135</v>
      </c>
      <c r="F365" s="160" t="s">
        <v>722</v>
      </c>
      <c r="L365" s="36"/>
      <c r="M365" s="161"/>
      <c r="N365" s="37"/>
      <c r="O365" s="37"/>
      <c r="P365" s="37"/>
      <c r="Q365" s="37"/>
      <c r="R365" s="37"/>
      <c r="S365" s="37"/>
      <c r="T365" s="65"/>
      <c r="AT365" s="22" t="s">
        <v>135</v>
      </c>
      <c r="AU365" s="22" t="s">
        <v>79</v>
      </c>
    </row>
    <row r="366" spans="2:65" s="1" customFormat="1" ht="22.5" customHeight="1">
      <c r="B366" s="147"/>
      <c r="C366" s="148" t="s">
        <v>723</v>
      </c>
      <c r="D366" s="148" t="s">
        <v>128</v>
      </c>
      <c r="E366" s="149" t="s">
        <v>724</v>
      </c>
      <c r="F366" s="150" t="s">
        <v>982</v>
      </c>
      <c r="G366" s="151" t="s">
        <v>223</v>
      </c>
      <c r="H366" s="152">
        <v>213</v>
      </c>
      <c r="I366" s="319"/>
      <c r="J366" s="153">
        <f>ROUND(I366*H366,2)</f>
        <v>0</v>
      </c>
      <c r="K366" s="150" t="s">
        <v>132</v>
      </c>
      <c r="L366" s="36"/>
      <c r="M366" s="154" t="s">
        <v>5</v>
      </c>
      <c r="N366" s="155" t="s">
        <v>38</v>
      </c>
      <c r="O366" s="156">
        <v>0.14000000000000001</v>
      </c>
      <c r="P366" s="156">
        <f>O366*H366</f>
        <v>29.820000000000004</v>
      </c>
      <c r="Q366" s="156">
        <v>0</v>
      </c>
      <c r="R366" s="156">
        <f>Q366*H366</f>
        <v>0</v>
      </c>
      <c r="S366" s="156">
        <v>0</v>
      </c>
      <c r="T366" s="157">
        <f>S366*H366</f>
        <v>0</v>
      </c>
      <c r="AR366" s="22" t="s">
        <v>207</v>
      </c>
      <c r="AT366" s="22" t="s">
        <v>128</v>
      </c>
      <c r="AU366" s="22" t="s">
        <v>79</v>
      </c>
      <c r="AY366" s="22" t="s">
        <v>126</v>
      </c>
      <c r="BE366" s="158">
        <f>IF(N366="základní",J366,0)</f>
        <v>0</v>
      </c>
      <c r="BF366" s="158">
        <f>IF(N366="snížená",J366,0)</f>
        <v>0</v>
      </c>
      <c r="BG366" s="158">
        <f>IF(N366="zákl. přenesená",J366,0)</f>
        <v>0</v>
      </c>
      <c r="BH366" s="158">
        <f>IF(N366="sníž. přenesená",J366,0)</f>
        <v>0</v>
      </c>
      <c r="BI366" s="158">
        <f>IF(N366="nulová",J366,0)</f>
        <v>0</v>
      </c>
      <c r="BJ366" s="22" t="s">
        <v>72</v>
      </c>
      <c r="BK366" s="158">
        <f>ROUND(I366*H366,2)</f>
        <v>0</v>
      </c>
      <c r="BL366" s="22" t="s">
        <v>207</v>
      </c>
      <c r="BM366" s="22" t="s">
        <v>725</v>
      </c>
    </row>
    <row r="367" spans="2:65" s="1" customFormat="1" ht="31.5" customHeight="1">
      <c r="B367" s="147"/>
      <c r="C367" s="148" t="s">
        <v>726</v>
      </c>
      <c r="D367" s="148" t="s">
        <v>128</v>
      </c>
      <c r="E367" s="149" t="s">
        <v>727</v>
      </c>
      <c r="F367" s="150" t="s">
        <v>728</v>
      </c>
      <c r="G367" s="151" t="s">
        <v>223</v>
      </c>
      <c r="H367" s="152">
        <v>213</v>
      </c>
      <c r="I367" s="319"/>
      <c r="J367" s="153">
        <f>ROUND(I367*H367,2)</f>
        <v>0</v>
      </c>
      <c r="K367" s="150" t="s">
        <v>132</v>
      </c>
      <c r="L367" s="36"/>
      <c r="M367" s="154" t="s">
        <v>5</v>
      </c>
      <c r="N367" s="155" t="s">
        <v>38</v>
      </c>
      <c r="O367" s="156">
        <v>7.4999999999999997E-2</v>
      </c>
      <c r="P367" s="156">
        <f>O367*H367</f>
        <v>15.975</v>
      </c>
      <c r="Q367" s="156">
        <v>2.7E-4</v>
      </c>
      <c r="R367" s="156">
        <f>Q367*H367</f>
        <v>5.7509999999999999E-2</v>
      </c>
      <c r="S367" s="156">
        <v>0</v>
      </c>
      <c r="T367" s="157">
        <f>S367*H367</f>
        <v>0</v>
      </c>
      <c r="AR367" s="22" t="s">
        <v>207</v>
      </c>
      <c r="AT367" s="22" t="s">
        <v>128</v>
      </c>
      <c r="AU367" s="22" t="s">
        <v>79</v>
      </c>
      <c r="AY367" s="22" t="s">
        <v>126</v>
      </c>
      <c r="BE367" s="158">
        <f>IF(N367="základní",J367,0)</f>
        <v>0</v>
      </c>
      <c r="BF367" s="158">
        <f>IF(N367="snížená",J367,0)</f>
        <v>0</v>
      </c>
      <c r="BG367" s="158">
        <f>IF(N367="zákl. přenesená",J367,0)</f>
        <v>0</v>
      </c>
      <c r="BH367" s="158">
        <f>IF(N367="sníž. přenesená",J367,0)</f>
        <v>0</v>
      </c>
      <c r="BI367" s="158">
        <f>IF(N367="nulová",J367,0)</f>
        <v>0</v>
      </c>
      <c r="BJ367" s="22" t="s">
        <v>72</v>
      </c>
      <c r="BK367" s="158">
        <f>ROUND(I367*H367,2)</f>
        <v>0</v>
      </c>
      <c r="BL367" s="22" t="s">
        <v>207</v>
      </c>
      <c r="BM367" s="22" t="s">
        <v>729</v>
      </c>
    </row>
    <row r="368" spans="2:65" s="1" customFormat="1" ht="31.5" customHeight="1">
      <c r="B368" s="147"/>
      <c r="C368" s="148" t="s">
        <v>730</v>
      </c>
      <c r="D368" s="148" t="s">
        <v>128</v>
      </c>
      <c r="E368" s="149" t="s">
        <v>731</v>
      </c>
      <c r="F368" s="150" t="s">
        <v>983</v>
      </c>
      <c r="G368" s="151" t="s">
        <v>223</v>
      </c>
      <c r="H368" s="152">
        <v>213</v>
      </c>
      <c r="I368" s="319"/>
      <c r="J368" s="153">
        <f>ROUND(I368*H368,2)</f>
        <v>0</v>
      </c>
      <c r="K368" s="150" t="s">
        <v>132</v>
      </c>
      <c r="L368" s="36"/>
      <c r="M368" s="154" t="s">
        <v>5</v>
      </c>
      <c r="N368" s="155" t="s">
        <v>38</v>
      </c>
      <c r="O368" s="156">
        <v>0.218</v>
      </c>
      <c r="P368" s="156">
        <f>O368*H368</f>
        <v>46.433999999999997</v>
      </c>
      <c r="Q368" s="156">
        <v>7.3999999999999999E-4</v>
      </c>
      <c r="R368" s="156">
        <f>Q368*H368</f>
        <v>0.15762000000000001</v>
      </c>
      <c r="S368" s="156">
        <v>0</v>
      </c>
      <c r="T368" s="157">
        <f>S368*H368</f>
        <v>0</v>
      </c>
      <c r="AR368" s="22" t="s">
        <v>207</v>
      </c>
      <c r="AT368" s="22" t="s">
        <v>128</v>
      </c>
      <c r="AU368" s="22" t="s">
        <v>79</v>
      </c>
      <c r="AY368" s="22" t="s">
        <v>126</v>
      </c>
      <c r="BE368" s="158">
        <f>IF(N368="základní",J368,0)</f>
        <v>0</v>
      </c>
      <c r="BF368" s="158">
        <f>IF(N368="snížená",J368,0)</f>
        <v>0</v>
      </c>
      <c r="BG368" s="158">
        <f>IF(N368="zákl. přenesená",J368,0)</f>
        <v>0</v>
      </c>
      <c r="BH368" s="158">
        <f>IF(N368="sníž. přenesená",J368,0)</f>
        <v>0</v>
      </c>
      <c r="BI368" s="158">
        <f>IF(N368="nulová",J368,0)</f>
        <v>0</v>
      </c>
      <c r="BJ368" s="22" t="s">
        <v>72</v>
      </c>
      <c r="BK368" s="158">
        <f>ROUND(I368*H368,2)</f>
        <v>0</v>
      </c>
      <c r="BL368" s="22" t="s">
        <v>207</v>
      </c>
      <c r="BM368" s="22" t="s">
        <v>732</v>
      </c>
    </row>
    <row r="369" spans="2:65" s="1" customFormat="1" ht="22.5" customHeight="1">
      <c r="B369" s="147"/>
      <c r="C369" s="148" t="s">
        <v>733</v>
      </c>
      <c r="D369" s="148" t="s">
        <v>128</v>
      </c>
      <c r="E369" s="149" t="s">
        <v>734</v>
      </c>
      <c r="F369" s="150" t="s">
        <v>735</v>
      </c>
      <c r="G369" s="151" t="s">
        <v>223</v>
      </c>
      <c r="H369" s="152">
        <v>4</v>
      </c>
      <c r="I369" s="319"/>
      <c r="J369" s="153">
        <f>ROUND(I369*H369,2)</f>
        <v>0</v>
      </c>
      <c r="K369" s="150" t="s">
        <v>5</v>
      </c>
      <c r="L369" s="36"/>
      <c r="M369" s="154" t="s">
        <v>5</v>
      </c>
      <c r="N369" s="155" t="s">
        <v>38</v>
      </c>
      <c r="O369" s="156">
        <v>0</v>
      </c>
      <c r="P369" s="156">
        <f>O369*H369</f>
        <v>0</v>
      </c>
      <c r="Q369" s="156">
        <v>0</v>
      </c>
      <c r="R369" s="156">
        <f>Q369*H369</f>
        <v>0</v>
      </c>
      <c r="S369" s="156">
        <v>0</v>
      </c>
      <c r="T369" s="157">
        <f>S369*H369</f>
        <v>0</v>
      </c>
      <c r="AR369" s="22" t="s">
        <v>207</v>
      </c>
      <c r="AT369" s="22" t="s">
        <v>128</v>
      </c>
      <c r="AU369" s="22" t="s">
        <v>79</v>
      </c>
      <c r="AY369" s="22" t="s">
        <v>126</v>
      </c>
      <c r="BE369" s="158">
        <f>IF(N369="základní",J369,0)</f>
        <v>0</v>
      </c>
      <c r="BF369" s="158">
        <f>IF(N369="snížená",J369,0)</f>
        <v>0</v>
      </c>
      <c r="BG369" s="158">
        <f>IF(N369="zákl. přenesená",J369,0)</f>
        <v>0</v>
      </c>
      <c r="BH369" s="158">
        <f>IF(N369="sníž. přenesená",J369,0)</f>
        <v>0</v>
      </c>
      <c r="BI369" s="158">
        <f>IF(N369="nulová",J369,0)</f>
        <v>0</v>
      </c>
      <c r="BJ369" s="22" t="s">
        <v>72</v>
      </c>
      <c r="BK369" s="158">
        <f>ROUND(I369*H369,2)</f>
        <v>0</v>
      </c>
      <c r="BL369" s="22" t="s">
        <v>207</v>
      </c>
      <c r="BM369" s="22" t="s">
        <v>736</v>
      </c>
    </row>
    <row r="370" spans="2:65" s="10" customFormat="1" ht="29.85" customHeight="1">
      <c r="B370" s="134"/>
      <c r="D370" s="144" t="s">
        <v>66</v>
      </c>
      <c r="E370" s="145" t="s">
        <v>737</v>
      </c>
      <c r="F370" s="145" t="s">
        <v>738</v>
      </c>
      <c r="J370" s="146">
        <f>BK370</f>
        <v>0</v>
      </c>
      <c r="L370" s="134"/>
      <c r="M370" s="138"/>
      <c r="N370" s="139"/>
      <c r="O370" s="139"/>
      <c r="P370" s="140">
        <f>SUM(P371:P372)</f>
        <v>17.04</v>
      </c>
      <c r="Q370" s="139"/>
      <c r="R370" s="140">
        <f>SUM(R371:R372)</f>
        <v>0.1278</v>
      </c>
      <c r="S370" s="139"/>
      <c r="T370" s="141">
        <f>SUM(T371:T372)</f>
        <v>0</v>
      </c>
      <c r="AR370" s="135" t="s">
        <v>79</v>
      </c>
      <c r="AT370" s="142" t="s">
        <v>66</v>
      </c>
      <c r="AU370" s="142" t="s">
        <v>72</v>
      </c>
      <c r="AY370" s="135" t="s">
        <v>126</v>
      </c>
      <c r="BK370" s="143">
        <f>SUM(BK371:BK372)</f>
        <v>0</v>
      </c>
    </row>
    <row r="371" spans="2:65" s="1" customFormat="1" ht="22.5" customHeight="1">
      <c r="B371" s="147"/>
      <c r="C371" s="148" t="s">
        <v>739</v>
      </c>
      <c r="D371" s="148" t="s">
        <v>128</v>
      </c>
      <c r="E371" s="149" t="s">
        <v>740</v>
      </c>
      <c r="F371" s="150" t="s">
        <v>741</v>
      </c>
      <c r="G371" s="151" t="s">
        <v>223</v>
      </c>
      <c r="H371" s="152">
        <v>213</v>
      </c>
      <c r="I371" s="319"/>
      <c r="J371" s="153">
        <f>ROUND(I371*H371,2)</f>
        <v>0</v>
      </c>
      <c r="K371" s="150" t="s">
        <v>132</v>
      </c>
      <c r="L371" s="36"/>
      <c r="M371" s="154" t="s">
        <v>5</v>
      </c>
      <c r="N371" s="155" t="s">
        <v>38</v>
      </c>
      <c r="O371" s="156">
        <v>3.5000000000000003E-2</v>
      </c>
      <c r="P371" s="156">
        <f>O371*H371</f>
        <v>7.455000000000001</v>
      </c>
      <c r="Q371" s="156">
        <v>2.0000000000000001E-4</v>
      </c>
      <c r="R371" s="156">
        <f>Q371*H371</f>
        <v>4.2599999999999999E-2</v>
      </c>
      <c r="S371" s="156">
        <v>0</v>
      </c>
      <c r="T371" s="157">
        <f>S371*H371</f>
        <v>0</v>
      </c>
      <c r="AR371" s="22" t="s">
        <v>207</v>
      </c>
      <c r="AT371" s="22" t="s">
        <v>128</v>
      </c>
      <c r="AU371" s="22" t="s">
        <v>79</v>
      </c>
      <c r="AY371" s="22" t="s">
        <v>126</v>
      </c>
      <c r="BE371" s="158">
        <f>IF(N371="základní",J371,0)</f>
        <v>0</v>
      </c>
      <c r="BF371" s="158">
        <f>IF(N371="snížená",J371,0)</f>
        <v>0</v>
      </c>
      <c r="BG371" s="158">
        <f>IF(N371="zákl. přenesená",J371,0)</f>
        <v>0</v>
      </c>
      <c r="BH371" s="158">
        <f>IF(N371="sníž. přenesená",J371,0)</f>
        <v>0</v>
      </c>
      <c r="BI371" s="158">
        <f>IF(N371="nulová",J371,0)</f>
        <v>0</v>
      </c>
      <c r="BJ371" s="22" t="s">
        <v>72</v>
      </c>
      <c r="BK371" s="158">
        <f>ROUND(I371*H371,2)</f>
        <v>0</v>
      </c>
      <c r="BL371" s="22" t="s">
        <v>207</v>
      </c>
      <c r="BM371" s="22" t="s">
        <v>742</v>
      </c>
    </row>
    <row r="372" spans="2:65" s="1" customFormat="1" ht="22.5" customHeight="1">
      <c r="B372" s="147"/>
      <c r="C372" s="148" t="s">
        <v>743</v>
      </c>
      <c r="D372" s="148" t="s">
        <v>128</v>
      </c>
      <c r="E372" s="149" t="s">
        <v>744</v>
      </c>
      <c r="F372" s="150" t="s">
        <v>745</v>
      </c>
      <c r="G372" s="151" t="s">
        <v>223</v>
      </c>
      <c r="H372" s="152">
        <v>213</v>
      </c>
      <c r="I372" s="319"/>
      <c r="J372" s="153">
        <f>ROUND(I372*H372,2)</f>
        <v>0</v>
      </c>
      <c r="K372" s="150" t="s">
        <v>132</v>
      </c>
      <c r="L372" s="36"/>
      <c r="M372" s="154" t="s">
        <v>5</v>
      </c>
      <c r="N372" s="155" t="s">
        <v>38</v>
      </c>
      <c r="O372" s="156">
        <v>4.4999999999999998E-2</v>
      </c>
      <c r="P372" s="156">
        <f>O372*H372</f>
        <v>9.5849999999999991</v>
      </c>
      <c r="Q372" s="156">
        <v>4.0000000000000002E-4</v>
      </c>
      <c r="R372" s="156">
        <f>Q372*H372</f>
        <v>8.5199999999999998E-2</v>
      </c>
      <c r="S372" s="156">
        <v>0</v>
      </c>
      <c r="T372" s="157">
        <f>S372*H372</f>
        <v>0</v>
      </c>
      <c r="AR372" s="22" t="s">
        <v>207</v>
      </c>
      <c r="AT372" s="22" t="s">
        <v>128</v>
      </c>
      <c r="AU372" s="22" t="s">
        <v>79</v>
      </c>
      <c r="AY372" s="22" t="s">
        <v>126</v>
      </c>
      <c r="BE372" s="158">
        <f>IF(N372="základní",J372,0)</f>
        <v>0</v>
      </c>
      <c r="BF372" s="158">
        <f>IF(N372="snížená",J372,0)</f>
        <v>0</v>
      </c>
      <c r="BG372" s="158">
        <f>IF(N372="zákl. přenesená",J372,0)</f>
        <v>0</v>
      </c>
      <c r="BH372" s="158">
        <f>IF(N372="sníž. přenesená",J372,0)</f>
        <v>0</v>
      </c>
      <c r="BI372" s="158">
        <f>IF(N372="nulová",J372,0)</f>
        <v>0</v>
      </c>
      <c r="BJ372" s="22" t="s">
        <v>72</v>
      </c>
      <c r="BK372" s="158">
        <f>ROUND(I372*H372,2)</f>
        <v>0</v>
      </c>
      <c r="BL372" s="22" t="s">
        <v>207</v>
      </c>
      <c r="BM372" s="22" t="s">
        <v>746</v>
      </c>
    </row>
    <row r="373" spans="2:65" s="10" customFormat="1" ht="37.35" customHeight="1">
      <c r="B373" s="134"/>
      <c r="D373" s="135" t="s">
        <v>66</v>
      </c>
      <c r="E373" s="136" t="s">
        <v>747</v>
      </c>
      <c r="F373" s="136" t="s">
        <v>748</v>
      </c>
      <c r="J373" s="137">
        <f>BK373</f>
        <v>0</v>
      </c>
      <c r="L373" s="134"/>
      <c r="M373" s="138"/>
      <c r="N373" s="139"/>
      <c r="O373" s="139"/>
      <c r="P373" s="140">
        <f>P374+P379</f>
        <v>0</v>
      </c>
      <c r="Q373" s="139"/>
      <c r="R373" s="140">
        <f>R374+R379</f>
        <v>0</v>
      </c>
      <c r="S373" s="139"/>
      <c r="T373" s="141">
        <f>T374+T379</f>
        <v>0</v>
      </c>
      <c r="AR373" s="135" t="s">
        <v>150</v>
      </c>
      <c r="AT373" s="142" t="s">
        <v>66</v>
      </c>
      <c r="AU373" s="142" t="s">
        <v>67</v>
      </c>
      <c r="AY373" s="135" t="s">
        <v>126</v>
      </c>
      <c r="BK373" s="143">
        <f>BK374+BK379</f>
        <v>0</v>
      </c>
    </row>
    <row r="374" spans="2:65" s="10" customFormat="1" ht="19.899999999999999" customHeight="1">
      <c r="B374" s="134"/>
      <c r="D374" s="144" t="s">
        <v>66</v>
      </c>
      <c r="E374" s="145" t="s">
        <v>749</v>
      </c>
      <c r="F374" s="145" t="s">
        <v>750</v>
      </c>
      <c r="J374" s="146">
        <f>BK374</f>
        <v>0</v>
      </c>
      <c r="L374" s="134"/>
      <c r="M374" s="138"/>
      <c r="N374" s="139"/>
      <c r="O374" s="139"/>
      <c r="P374" s="140">
        <f>SUM(P375:P378)</f>
        <v>0</v>
      </c>
      <c r="Q374" s="139"/>
      <c r="R374" s="140">
        <f>SUM(R375:R378)</f>
        <v>0</v>
      </c>
      <c r="S374" s="139"/>
      <c r="T374" s="141">
        <f>SUM(T375:T378)</f>
        <v>0</v>
      </c>
      <c r="AR374" s="135" t="s">
        <v>150</v>
      </c>
      <c r="AT374" s="142" t="s">
        <v>66</v>
      </c>
      <c r="AU374" s="142" t="s">
        <v>72</v>
      </c>
      <c r="AY374" s="135" t="s">
        <v>126</v>
      </c>
      <c r="BK374" s="143">
        <f>SUM(BK375:BK378)</f>
        <v>0</v>
      </c>
    </row>
    <row r="375" spans="2:65" s="1" customFormat="1" ht="31.5" customHeight="1">
      <c r="B375" s="147"/>
      <c r="C375" s="148" t="s">
        <v>751</v>
      </c>
      <c r="D375" s="148" t="s">
        <v>128</v>
      </c>
      <c r="E375" s="149" t="s">
        <v>752</v>
      </c>
      <c r="F375" s="150" t="s">
        <v>753</v>
      </c>
      <c r="G375" s="151" t="s">
        <v>754</v>
      </c>
      <c r="H375" s="152">
        <v>15</v>
      </c>
      <c r="I375" s="319"/>
      <c r="J375" s="153">
        <f>ROUND(I375*H375,2)</f>
        <v>0</v>
      </c>
      <c r="K375" s="150" t="s">
        <v>132</v>
      </c>
      <c r="L375" s="36"/>
      <c r="M375" s="154" t="s">
        <v>5</v>
      </c>
      <c r="N375" s="155" t="s">
        <v>38</v>
      </c>
      <c r="O375" s="156">
        <v>0</v>
      </c>
      <c r="P375" s="156">
        <f>O375*H375</f>
        <v>0</v>
      </c>
      <c r="Q375" s="156">
        <v>0</v>
      </c>
      <c r="R375" s="156">
        <f>Q375*H375</f>
        <v>0</v>
      </c>
      <c r="S375" s="156">
        <v>0</v>
      </c>
      <c r="T375" s="157">
        <f>S375*H375</f>
        <v>0</v>
      </c>
      <c r="AR375" s="22" t="s">
        <v>755</v>
      </c>
      <c r="AT375" s="22" t="s">
        <v>128</v>
      </c>
      <c r="AU375" s="22" t="s">
        <v>79</v>
      </c>
      <c r="AY375" s="22" t="s">
        <v>126</v>
      </c>
      <c r="BE375" s="158">
        <f>IF(N375="základní",J375,0)</f>
        <v>0</v>
      </c>
      <c r="BF375" s="158">
        <f>IF(N375="snížená",J375,0)</f>
        <v>0</v>
      </c>
      <c r="BG375" s="158">
        <f>IF(N375="zákl. přenesená",J375,0)</f>
        <v>0</v>
      </c>
      <c r="BH375" s="158">
        <f>IF(N375="sníž. přenesená",J375,0)</f>
        <v>0</v>
      </c>
      <c r="BI375" s="158">
        <f>IF(N375="nulová",J375,0)</f>
        <v>0</v>
      </c>
      <c r="BJ375" s="22" t="s">
        <v>72</v>
      </c>
      <c r="BK375" s="158">
        <f>ROUND(I375*H375,2)</f>
        <v>0</v>
      </c>
      <c r="BL375" s="22" t="s">
        <v>755</v>
      </c>
      <c r="BM375" s="22" t="s">
        <v>756</v>
      </c>
    </row>
    <row r="376" spans="2:65" s="1" customFormat="1" ht="22.5" customHeight="1">
      <c r="B376" s="147"/>
      <c r="C376" s="148" t="s">
        <v>757</v>
      </c>
      <c r="D376" s="148" t="s">
        <v>128</v>
      </c>
      <c r="E376" s="149" t="s">
        <v>758</v>
      </c>
      <c r="F376" s="150" t="s">
        <v>759</v>
      </c>
      <c r="G376" s="151" t="s">
        <v>754</v>
      </c>
      <c r="H376" s="152">
        <v>5</v>
      </c>
      <c r="I376" s="319"/>
      <c r="J376" s="153">
        <f>ROUND(I376*H376,2)</f>
        <v>0</v>
      </c>
      <c r="K376" s="150" t="s">
        <v>132</v>
      </c>
      <c r="L376" s="36"/>
      <c r="M376" s="154" t="s">
        <v>5</v>
      </c>
      <c r="N376" s="155" t="s">
        <v>38</v>
      </c>
      <c r="O376" s="156">
        <v>0</v>
      </c>
      <c r="P376" s="156">
        <f>O376*H376</f>
        <v>0</v>
      </c>
      <c r="Q376" s="156">
        <v>0</v>
      </c>
      <c r="R376" s="156">
        <f>Q376*H376</f>
        <v>0</v>
      </c>
      <c r="S376" s="156">
        <v>0</v>
      </c>
      <c r="T376" s="157">
        <f>S376*H376</f>
        <v>0</v>
      </c>
      <c r="AR376" s="22" t="s">
        <v>755</v>
      </c>
      <c r="AT376" s="22" t="s">
        <v>128</v>
      </c>
      <c r="AU376" s="22" t="s">
        <v>79</v>
      </c>
      <c r="AY376" s="22" t="s">
        <v>126</v>
      </c>
      <c r="BE376" s="158">
        <f>IF(N376="základní",J376,0)</f>
        <v>0</v>
      </c>
      <c r="BF376" s="158">
        <f>IF(N376="snížená",J376,0)</f>
        <v>0</v>
      </c>
      <c r="BG376" s="158">
        <f>IF(N376="zákl. přenesená",J376,0)</f>
        <v>0</v>
      </c>
      <c r="BH376" s="158">
        <f>IF(N376="sníž. přenesená",J376,0)</f>
        <v>0</v>
      </c>
      <c r="BI376" s="158">
        <f>IF(N376="nulová",J376,0)</f>
        <v>0</v>
      </c>
      <c r="BJ376" s="22" t="s">
        <v>72</v>
      </c>
      <c r="BK376" s="158">
        <f>ROUND(I376*H376,2)</f>
        <v>0</v>
      </c>
      <c r="BL376" s="22" t="s">
        <v>755</v>
      </c>
      <c r="BM376" s="22" t="s">
        <v>760</v>
      </c>
    </row>
    <row r="377" spans="2:65" s="1" customFormat="1" ht="22.5" customHeight="1">
      <c r="B377" s="147"/>
      <c r="C377" s="148" t="s">
        <v>761</v>
      </c>
      <c r="D377" s="148" t="s">
        <v>128</v>
      </c>
      <c r="E377" s="149" t="s">
        <v>762</v>
      </c>
      <c r="F377" s="150" t="s">
        <v>763</v>
      </c>
      <c r="G377" s="151" t="s">
        <v>754</v>
      </c>
      <c r="H377" s="152">
        <v>5</v>
      </c>
      <c r="I377" s="319"/>
      <c r="J377" s="153">
        <f>ROUND(I377*H377,2)</f>
        <v>0</v>
      </c>
      <c r="K377" s="150" t="s">
        <v>132</v>
      </c>
      <c r="L377" s="36"/>
      <c r="M377" s="154" t="s">
        <v>5</v>
      </c>
      <c r="N377" s="155" t="s">
        <v>38</v>
      </c>
      <c r="O377" s="156">
        <v>0</v>
      </c>
      <c r="P377" s="156">
        <f>O377*H377</f>
        <v>0</v>
      </c>
      <c r="Q377" s="156">
        <v>0</v>
      </c>
      <c r="R377" s="156">
        <f>Q377*H377</f>
        <v>0</v>
      </c>
      <c r="S377" s="156">
        <v>0</v>
      </c>
      <c r="T377" s="157">
        <f>S377*H377</f>
        <v>0</v>
      </c>
      <c r="AR377" s="22" t="s">
        <v>755</v>
      </c>
      <c r="AT377" s="22" t="s">
        <v>128</v>
      </c>
      <c r="AU377" s="22" t="s">
        <v>79</v>
      </c>
      <c r="AY377" s="22" t="s">
        <v>126</v>
      </c>
      <c r="BE377" s="158">
        <f>IF(N377="základní",J377,0)</f>
        <v>0</v>
      </c>
      <c r="BF377" s="158">
        <f>IF(N377="snížená",J377,0)</f>
        <v>0</v>
      </c>
      <c r="BG377" s="158">
        <f>IF(N377="zákl. přenesená",J377,0)</f>
        <v>0</v>
      </c>
      <c r="BH377" s="158">
        <f>IF(N377="sníž. přenesená",J377,0)</f>
        <v>0</v>
      </c>
      <c r="BI377" s="158">
        <f>IF(N377="nulová",J377,0)</f>
        <v>0</v>
      </c>
      <c r="BJ377" s="22" t="s">
        <v>72</v>
      </c>
      <c r="BK377" s="158">
        <f>ROUND(I377*H377,2)</f>
        <v>0</v>
      </c>
      <c r="BL377" s="22" t="s">
        <v>755</v>
      </c>
      <c r="BM377" s="22" t="s">
        <v>764</v>
      </c>
    </row>
    <row r="378" spans="2:65" s="1" customFormat="1" ht="22.5" customHeight="1">
      <c r="B378" s="147"/>
      <c r="C378" s="148" t="s">
        <v>765</v>
      </c>
      <c r="D378" s="148" t="s">
        <v>128</v>
      </c>
      <c r="E378" s="149" t="s">
        <v>766</v>
      </c>
      <c r="F378" s="150" t="s">
        <v>767</v>
      </c>
      <c r="G378" s="151" t="s">
        <v>754</v>
      </c>
      <c r="H378" s="152">
        <v>5</v>
      </c>
      <c r="I378" s="319"/>
      <c r="J378" s="153">
        <f>ROUND(I378*H378,2)</f>
        <v>0</v>
      </c>
      <c r="K378" s="150" t="s">
        <v>132</v>
      </c>
      <c r="L378" s="36"/>
      <c r="M378" s="154" t="s">
        <v>5</v>
      </c>
      <c r="N378" s="155" t="s">
        <v>38</v>
      </c>
      <c r="O378" s="156">
        <v>0</v>
      </c>
      <c r="P378" s="156">
        <f>O378*H378</f>
        <v>0</v>
      </c>
      <c r="Q378" s="156">
        <v>0</v>
      </c>
      <c r="R378" s="156">
        <f>Q378*H378</f>
        <v>0</v>
      </c>
      <c r="S378" s="156">
        <v>0</v>
      </c>
      <c r="T378" s="157">
        <f>S378*H378</f>
        <v>0</v>
      </c>
      <c r="AR378" s="22" t="s">
        <v>755</v>
      </c>
      <c r="AT378" s="22" t="s">
        <v>128</v>
      </c>
      <c r="AU378" s="22" t="s">
        <v>79</v>
      </c>
      <c r="AY378" s="22" t="s">
        <v>126</v>
      </c>
      <c r="BE378" s="158">
        <f>IF(N378="základní",J378,0)</f>
        <v>0</v>
      </c>
      <c r="BF378" s="158">
        <f>IF(N378="snížená",J378,0)</f>
        <v>0</v>
      </c>
      <c r="BG378" s="158">
        <f>IF(N378="zákl. přenesená",J378,0)</f>
        <v>0</v>
      </c>
      <c r="BH378" s="158">
        <f>IF(N378="sníž. přenesená",J378,0)</f>
        <v>0</v>
      </c>
      <c r="BI378" s="158">
        <f>IF(N378="nulová",J378,0)</f>
        <v>0</v>
      </c>
      <c r="BJ378" s="22" t="s">
        <v>72</v>
      </c>
      <c r="BK378" s="158">
        <f>ROUND(I378*H378,2)</f>
        <v>0</v>
      </c>
      <c r="BL378" s="22" t="s">
        <v>755</v>
      </c>
      <c r="BM378" s="22" t="s">
        <v>768</v>
      </c>
    </row>
    <row r="379" spans="2:65" s="10" customFormat="1" ht="29.85" customHeight="1">
      <c r="B379" s="134"/>
      <c r="D379" s="144" t="s">
        <v>66</v>
      </c>
      <c r="E379" s="145" t="s">
        <v>769</v>
      </c>
      <c r="F379" s="145" t="s">
        <v>770</v>
      </c>
      <c r="J379" s="146">
        <f>BK379</f>
        <v>0</v>
      </c>
      <c r="L379" s="134"/>
      <c r="M379" s="138"/>
      <c r="N379" s="139"/>
      <c r="O379" s="139"/>
      <c r="P379" s="140">
        <f>P380</f>
        <v>0</v>
      </c>
      <c r="Q379" s="139"/>
      <c r="R379" s="140">
        <f>R380</f>
        <v>0</v>
      </c>
      <c r="S379" s="139"/>
      <c r="T379" s="141">
        <f>T380</f>
        <v>0</v>
      </c>
      <c r="AR379" s="135" t="s">
        <v>150</v>
      </c>
      <c r="AT379" s="142" t="s">
        <v>66</v>
      </c>
      <c r="AU379" s="142" t="s">
        <v>72</v>
      </c>
      <c r="AY379" s="135" t="s">
        <v>126</v>
      </c>
      <c r="BK379" s="143">
        <f>BK380</f>
        <v>0</v>
      </c>
    </row>
    <row r="380" spans="2:65" s="1" customFormat="1" ht="22.5" customHeight="1">
      <c r="B380" s="147"/>
      <c r="C380" s="148" t="s">
        <v>771</v>
      </c>
      <c r="D380" s="148" t="s">
        <v>128</v>
      </c>
      <c r="E380" s="149" t="s">
        <v>772</v>
      </c>
      <c r="F380" s="150" t="s">
        <v>773</v>
      </c>
      <c r="G380" s="151" t="s">
        <v>774</v>
      </c>
      <c r="H380" s="152">
        <v>3</v>
      </c>
      <c r="I380" s="319"/>
      <c r="J380" s="153">
        <f>ROUND(I380*H380,2)</f>
        <v>0</v>
      </c>
      <c r="K380" s="150" t="s">
        <v>132</v>
      </c>
      <c r="L380" s="36"/>
      <c r="M380" s="154" t="s">
        <v>5</v>
      </c>
      <c r="N380" s="193" t="s">
        <v>38</v>
      </c>
      <c r="O380" s="194">
        <v>0</v>
      </c>
      <c r="P380" s="194">
        <f>O380*H380</f>
        <v>0</v>
      </c>
      <c r="Q380" s="194">
        <v>0</v>
      </c>
      <c r="R380" s="194">
        <f>Q380*H380</f>
        <v>0</v>
      </c>
      <c r="S380" s="194">
        <v>0</v>
      </c>
      <c r="T380" s="195">
        <f>S380*H380</f>
        <v>0</v>
      </c>
      <c r="AR380" s="22" t="s">
        <v>755</v>
      </c>
      <c r="AT380" s="22" t="s">
        <v>128</v>
      </c>
      <c r="AU380" s="22" t="s">
        <v>79</v>
      </c>
      <c r="AY380" s="22" t="s">
        <v>126</v>
      </c>
      <c r="BE380" s="158">
        <f>IF(N380="základní",J380,0)</f>
        <v>0</v>
      </c>
      <c r="BF380" s="158">
        <f>IF(N380="snížená",J380,0)</f>
        <v>0</v>
      </c>
      <c r="BG380" s="158">
        <f>IF(N380="zákl. přenesená",J380,0)</f>
        <v>0</v>
      </c>
      <c r="BH380" s="158">
        <f>IF(N380="sníž. přenesená",J380,0)</f>
        <v>0</v>
      </c>
      <c r="BI380" s="158">
        <f>IF(N380="nulová",J380,0)</f>
        <v>0</v>
      </c>
      <c r="BJ380" s="22" t="s">
        <v>72</v>
      </c>
      <c r="BK380" s="158">
        <f>ROUND(I380*H380,2)</f>
        <v>0</v>
      </c>
      <c r="BL380" s="22" t="s">
        <v>755</v>
      </c>
      <c r="BM380" s="22" t="s">
        <v>775</v>
      </c>
    </row>
    <row r="381" spans="2:65" s="1" customFormat="1" ht="6.95" customHeight="1">
      <c r="B381" s="51"/>
      <c r="C381" s="52"/>
      <c r="D381" s="52"/>
      <c r="E381" s="52"/>
      <c r="F381" s="52"/>
      <c r="G381" s="52"/>
      <c r="H381" s="52"/>
      <c r="I381" s="52"/>
      <c r="J381" s="52"/>
      <c r="K381" s="52"/>
      <c r="L381" s="36"/>
    </row>
  </sheetData>
  <autoFilter ref="C93:K380"/>
  <mergeCells count="6">
    <mergeCell ref="E86:H86"/>
    <mergeCell ref="G1:H1"/>
    <mergeCell ref="L2:V2"/>
    <mergeCell ref="E7:H7"/>
    <mergeCell ref="E22:H22"/>
    <mergeCell ref="E43:H43"/>
  </mergeCells>
  <hyperlinks>
    <hyperlink ref="F1:G1" location="C2" display="1) Krycí list soupisu"/>
    <hyperlink ref="G1:H1" location="C50" display="2) Rekapitulace"/>
    <hyperlink ref="J1" location="C93" display="3) Soupis prací"/>
    <hyperlink ref="L1:V1" location="'Rekapitulace zakázky'!C2" display="Rekapitulace zakázk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1"/>
  <sheetViews>
    <sheetView showGridLines="0" workbookViewId="0"/>
  </sheetViews>
  <sheetFormatPr defaultRowHeight="13.5"/>
  <cols>
    <col min="1" max="1" width="8.33203125" style="196" customWidth="1"/>
    <col min="2" max="2" width="1.6640625" style="196" customWidth="1"/>
    <col min="3" max="4" width="5" style="196" customWidth="1"/>
    <col min="5" max="5" width="11.6640625" style="196" customWidth="1"/>
    <col min="6" max="6" width="9.1640625" style="196" customWidth="1"/>
    <col min="7" max="7" width="5" style="196" customWidth="1"/>
    <col min="8" max="8" width="77.83203125" style="196" customWidth="1"/>
    <col min="9" max="10" width="20" style="196" customWidth="1"/>
    <col min="11" max="11" width="1.6640625" style="196" customWidth="1"/>
  </cols>
  <sheetData>
    <row r="1" spans="2:11" ht="37.5" customHeight="1"/>
    <row r="2" spans="2:11" ht="7.5" customHeight="1">
      <c r="B2" s="197"/>
      <c r="C2" s="198"/>
      <c r="D2" s="198"/>
      <c r="E2" s="198"/>
      <c r="F2" s="198"/>
      <c r="G2" s="198"/>
      <c r="H2" s="198"/>
      <c r="I2" s="198"/>
      <c r="J2" s="198"/>
      <c r="K2" s="199"/>
    </row>
    <row r="3" spans="2:11" s="13" customFormat="1" ht="45" customHeight="1">
      <c r="B3" s="200"/>
      <c r="C3" s="315" t="s">
        <v>776</v>
      </c>
      <c r="D3" s="315"/>
      <c r="E3" s="315"/>
      <c r="F3" s="315"/>
      <c r="G3" s="315"/>
      <c r="H3" s="315"/>
      <c r="I3" s="315"/>
      <c r="J3" s="315"/>
      <c r="K3" s="201"/>
    </row>
    <row r="4" spans="2:11" ht="25.5" customHeight="1">
      <c r="B4" s="202"/>
      <c r="C4" s="318" t="s">
        <v>777</v>
      </c>
      <c r="D4" s="318"/>
      <c r="E4" s="318"/>
      <c r="F4" s="318"/>
      <c r="G4" s="318"/>
      <c r="H4" s="318"/>
      <c r="I4" s="318"/>
      <c r="J4" s="318"/>
      <c r="K4" s="203"/>
    </row>
    <row r="5" spans="2:11" ht="5.25" customHeight="1">
      <c r="B5" s="202"/>
      <c r="C5" s="204"/>
      <c r="D5" s="204"/>
      <c r="E5" s="204"/>
      <c r="F5" s="204"/>
      <c r="G5" s="204"/>
      <c r="H5" s="204"/>
      <c r="I5" s="204"/>
      <c r="J5" s="204"/>
      <c r="K5" s="203"/>
    </row>
    <row r="6" spans="2:11" ht="15" customHeight="1">
      <c r="B6" s="202"/>
      <c r="C6" s="317" t="s">
        <v>778</v>
      </c>
      <c r="D6" s="317"/>
      <c r="E6" s="317"/>
      <c r="F6" s="317"/>
      <c r="G6" s="317"/>
      <c r="H6" s="317"/>
      <c r="I6" s="317"/>
      <c r="J6" s="317"/>
      <c r="K6" s="203"/>
    </row>
    <row r="7" spans="2:11" ht="15" customHeight="1">
      <c r="B7" s="206"/>
      <c r="C7" s="317" t="s">
        <v>779</v>
      </c>
      <c r="D7" s="317"/>
      <c r="E7" s="317"/>
      <c r="F7" s="317"/>
      <c r="G7" s="317"/>
      <c r="H7" s="317"/>
      <c r="I7" s="317"/>
      <c r="J7" s="317"/>
      <c r="K7" s="203"/>
    </row>
    <row r="8" spans="2:11" ht="12.75" customHeight="1">
      <c r="B8" s="206"/>
      <c r="C8" s="205"/>
      <c r="D8" s="205"/>
      <c r="E8" s="205"/>
      <c r="F8" s="205"/>
      <c r="G8" s="205"/>
      <c r="H8" s="205"/>
      <c r="I8" s="205"/>
      <c r="J8" s="205"/>
      <c r="K8" s="203"/>
    </row>
    <row r="9" spans="2:11" ht="15" customHeight="1">
      <c r="B9" s="206"/>
      <c r="C9" s="317" t="s">
        <v>780</v>
      </c>
      <c r="D9" s="317"/>
      <c r="E9" s="317"/>
      <c r="F9" s="317"/>
      <c r="G9" s="317"/>
      <c r="H9" s="317"/>
      <c r="I9" s="317"/>
      <c r="J9" s="317"/>
      <c r="K9" s="203"/>
    </row>
    <row r="10" spans="2:11" ht="15" customHeight="1">
      <c r="B10" s="206"/>
      <c r="C10" s="205"/>
      <c r="D10" s="317" t="s">
        <v>781</v>
      </c>
      <c r="E10" s="317"/>
      <c r="F10" s="317"/>
      <c r="G10" s="317"/>
      <c r="H10" s="317"/>
      <c r="I10" s="317"/>
      <c r="J10" s="317"/>
      <c r="K10" s="203"/>
    </row>
    <row r="11" spans="2:11" ht="15" customHeight="1">
      <c r="B11" s="206"/>
      <c r="C11" s="207"/>
      <c r="D11" s="317" t="s">
        <v>782</v>
      </c>
      <c r="E11" s="317"/>
      <c r="F11" s="317"/>
      <c r="G11" s="317"/>
      <c r="H11" s="317"/>
      <c r="I11" s="317"/>
      <c r="J11" s="317"/>
      <c r="K11" s="203"/>
    </row>
    <row r="12" spans="2:11" ht="12.75" customHeight="1">
      <c r="B12" s="206"/>
      <c r="C12" s="207"/>
      <c r="D12" s="207"/>
      <c r="E12" s="207"/>
      <c r="F12" s="207"/>
      <c r="G12" s="207"/>
      <c r="H12" s="207"/>
      <c r="I12" s="207"/>
      <c r="J12" s="207"/>
      <c r="K12" s="203"/>
    </row>
    <row r="13" spans="2:11" ht="15" customHeight="1">
      <c r="B13" s="206"/>
      <c r="C13" s="207"/>
      <c r="D13" s="317" t="s">
        <v>783</v>
      </c>
      <c r="E13" s="317"/>
      <c r="F13" s="317"/>
      <c r="G13" s="317"/>
      <c r="H13" s="317"/>
      <c r="I13" s="317"/>
      <c r="J13" s="317"/>
      <c r="K13" s="203"/>
    </row>
    <row r="14" spans="2:11" ht="15" customHeight="1">
      <c r="B14" s="206"/>
      <c r="C14" s="207"/>
      <c r="D14" s="317" t="s">
        <v>784</v>
      </c>
      <c r="E14" s="317"/>
      <c r="F14" s="317"/>
      <c r="G14" s="317"/>
      <c r="H14" s="317"/>
      <c r="I14" s="317"/>
      <c r="J14" s="317"/>
      <c r="K14" s="203"/>
    </row>
    <row r="15" spans="2:11" ht="15" customHeight="1">
      <c r="B15" s="206"/>
      <c r="C15" s="207"/>
      <c r="D15" s="317" t="s">
        <v>785</v>
      </c>
      <c r="E15" s="317"/>
      <c r="F15" s="317"/>
      <c r="G15" s="317"/>
      <c r="H15" s="317"/>
      <c r="I15" s="317"/>
      <c r="J15" s="317"/>
      <c r="K15" s="203"/>
    </row>
    <row r="16" spans="2:11" ht="15" customHeight="1">
      <c r="B16" s="206"/>
      <c r="C16" s="207"/>
      <c r="D16" s="207"/>
      <c r="E16" s="208" t="s">
        <v>71</v>
      </c>
      <c r="F16" s="317" t="s">
        <v>786</v>
      </c>
      <c r="G16" s="317"/>
      <c r="H16" s="317"/>
      <c r="I16" s="317"/>
      <c r="J16" s="317"/>
      <c r="K16" s="203"/>
    </row>
    <row r="17" spans="2:11" ht="15" customHeight="1">
      <c r="B17" s="206"/>
      <c r="C17" s="207"/>
      <c r="D17" s="207"/>
      <c r="E17" s="208" t="s">
        <v>787</v>
      </c>
      <c r="F17" s="317" t="s">
        <v>788</v>
      </c>
      <c r="G17" s="317"/>
      <c r="H17" s="317"/>
      <c r="I17" s="317"/>
      <c r="J17" s="317"/>
      <c r="K17" s="203"/>
    </row>
    <row r="18" spans="2:11" ht="15" customHeight="1">
      <c r="B18" s="206"/>
      <c r="C18" s="207"/>
      <c r="D18" s="207"/>
      <c r="E18" s="208" t="s">
        <v>789</v>
      </c>
      <c r="F18" s="317" t="s">
        <v>790</v>
      </c>
      <c r="G18" s="317"/>
      <c r="H18" s="317"/>
      <c r="I18" s="317"/>
      <c r="J18" s="317"/>
      <c r="K18" s="203"/>
    </row>
    <row r="19" spans="2:11" ht="15" customHeight="1">
      <c r="B19" s="206"/>
      <c r="C19" s="207"/>
      <c r="D19" s="207"/>
      <c r="E19" s="208" t="s">
        <v>791</v>
      </c>
      <c r="F19" s="317" t="s">
        <v>792</v>
      </c>
      <c r="G19" s="317"/>
      <c r="H19" s="317"/>
      <c r="I19" s="317"/>
      <c r="J19" s="317"/>
      <c r="K19" s="203"/>
    </row>
    <row r="20" spans="2:11" ht="15" customHeight="1">
      <c r="B20" s="206"/>
      <c r="C20" s="207"/>
      <c r="D20" s="207"/>
      <c r="E20" s="208" t="s">
        <v>793</v>
      </c>
      <c r="F20" s="317" t="s">
        <v>794</v>
      </c>
      <c r="G20" s="317"/>
      <c r="H20" s="317"/>
      <c r="I20" s="317"/>
      <c r="J20" s="317"/>
      <c r="K20" s="203"/>
    </row>
    <row r="21" spans="2:11" ht="15" customHeight="1">
      <c r="B21" s="206"/>
      <c r="C21" s="207"/>
      <c r="D21" s="207"/>
      <c r="E21" s="208" t="s">
        <v>795</v>
      </c>
      <c r="F21" s="317" t="s">
        <v>796</v>
      </c>
      <c r="G21" s="317"/>
      <c r="H21" s="317"/>
      <c r="I21" s="317"/>
      <c r="J21" s="317"/>
      <c r="K21" s="203"/>
    </row>
    <row r="22" spans="2:11" ht="12.75" customHeight="1">
      <c r="B22" s="206"/>
      <c r="C22" s="207"/>
      <c r="D22" s="207"/>
      <c r="E22" s="207"/>
      <c r="F22" s="207"/>
      <c r="G22" s="207"/>
      <c r="H22" s="207"/>
      <c r="I22" s="207"/>
      <c r="J22" s="207"/>
      <c r="K22" s="203"/>
    </row>
    <row r="23" spans="2:11" ht="15" customHeight="1">
      <c r="B23" s="206"/>
      <c r="C23" s="317" t="s">
        <v>797</v>
      </c>
      <c r="D23" s="317"/>
      <c r="E23" s="317"/>
      <c r="F23" s="317"/>
      <c r="G23" s="317"/>
      <c r="H23" s="317"/>
      <c r="I23" s="317"/>
      <c r="J23" s="317"/>
      <c r="K23" s="203"/>
    </row>
    <row r="24" spans="2:11" ht="15" customHeight="1">
      <c r="B24" s="206"/>
      <c r="C24" s="317" t="s">
        <v>798</v>
      </c>
      <c r="D24" s="317"/>
      <c r="E24" s="317"/>
      <c r="F24" s="317"/>
      <c r="G24" s="317"/>
      <c r="H24" s="317"/>
      <c r="I24" s="317"/>
      <c r="J24" s="317"/>
      <c r="K24" s="203"/>
    </row>
    <row r="25" spans="2:11" ht="15" customHeight="1">
      <c r="B25" s="206"/>
      <c r="C25" s="205"/>
      <c r="D25" s="317" t="s">
        <v>799</v>
      </c>
      <c r="E25" s="317"/>
      <c r="F25" s="317"/>
      <c r="G25" s="317"/>
      <c r="H25" s="317"/>
      <c r="I25" s="317"/>
      <c r="J25" s="317"/>
      <c r="K25" s="203"/>
    </row>
    <row r="26" spans="2:11" ht="15" customHeight="1">
      <c r="B26" s="206"/>
      <c r="C26" s="207"/>
      <c r="D26" s="317" t="s">
        <v>800</v>
      </c>
      <c r="E26" s="317"/>
      <c r="F26" s="317"/>
      <c r="G26" s="317"/>
      <c r="H26" s="317"/>
      <c r="I26" s="317"/>
      <c r="J26" s="317"/>
      <c r="K26" s="203"/>
    </row>
    <row r="27" spans="2:11" ht="12.75" customHeight="1">
      <c r="B27" s="206"/>
      <c r="C27" s="207"/>
      <c r="D27" s="207"/>
      <c r="E27" s="207"/>
      <c r="F27" s="207"/>
      <c r="G27" s="207"/>
      <c r="H27" s="207"/>
      <c r="I27" s="207"/>
      <c r="J27" s="207"/>
      <c r="K27" s="203"/>
    </row>
    <row r="28" spans="2:11" ht="15" customHeight="1">
      <c r="B28" s="206"/>
      <c r="C28" s="207"/>
      <c r="D28" s="317" t="s">
        <v>801</v>
      </c>
      <c r="E28" s="317"/>
      <c r="F28" s="317"/>
      <c r="G28" s="317"/>
      <c r="H28" s="317"/>
      <c r="I28" s="317"/>
      <c r="J28" s="317"/>
      <c r="K28" s="203"/>
    </row>
    <row r="29" spans="2:11" ht="15" customHeight="1">
      <c r="B29" s="206"/>
      <c r="C29" s="207"/>
      <c r="D29" s="317" t="s">
        <v>802</v>
      </c>
      <c r="E29" s="317"/>
      <c r="F29" s="317"/>
      <c r="G29" s="317"/>
      <c r="H29" s="317"/>
      <c r="I29" s="317"/>
      <c r="J29" s="317"/>
      <c r="K29" s="203"/>
    </row>
    <row r="30" spans="2:11" ht="12.75" customHeight="1">
      <c r="B30" s="206"/>
      <c r="C30" s="207"/>
      <c r="D30" s="207"/>
      <c r="E30" s="207"/>
      <c r="F30" s="207"/>
      <c r="G30" s="207"/>
      <c r="H30" s="207"/>
      <c r="I30" s="207"/>
      <c r="J30" s="207"/>
      <c r="K30" s="203"/>
    </row>
    <row r="31" spans="2:11" ht="15" customHeight="1">
      <c r="B31" s="206"/>
      <c r="C31" s="207"/>
      <c r="D31" s="317" t="s">
        <v>803</v>
      </c>
      <c r="E31" s="317"/>
      <c r="F31" s="317"/>
      <c r="G31" s="317"/>
      <c r="H31" s="317"/>
      <c r="I31" s="317"/>
      <c r="J31" s="317"/>
      <c r="K31" s="203"/>
    </row>
    <row r="32" spans="2:11" ht="15" customHeight="1">
      <c r="B32" s="206"/>
      <c r="C32" s="207"/>
      <c r="D32" s="317" t="s">
        <v>804</v>
      </c>
      <c r="E32" s="317"/>
      <c r="F32" s="317"/>
      <c r="G32" s="317"/>
      <c r="H32" s="317"/>
      <c r="I32" s="317"/>
      <c r="J32" s="317"/>
      <c r="K32" s="203"/>
    </row>
    <row r="33" spans="2:11" ht="15" customHeight="1">
      <c r="B33" s="206"/>
      <c r="C33" s="207"/>
      <c r="D33" s="317" t="s">
        <v>805</v>
      </c>
      <c r="E33" s="317"/>
      <c r="F33" s="317"/>
      <c r="G33" s="317"/>
      <c r="H33" s="317"/>
      <c r="I33" s="317"/>
      <c r="J33" s="317"/>
      <c r="K33" s="203"/>
    </row>
    <row r="34" spans="2:11" ht="15" customHeight="1">
      <c r="B34" s="206"/>
      <c r="C34" s="207"/>
      <c r="D34" s="205"/>
      <c r="E34" s="209" t="s">
        <v>111</v>
      </c>
      <c r="F34" s="205"/>
      <c r="G34" s="317" t="s">
        <v>806</v>
      </c>
      <c r="H34" s="317"/>
      <c r="I34" s="317"/>
      <c r="J34" s="317"/>
      <c r="K34" s="203"/>
    </row>
    <row r="35" spans="2:11" ht="30.75" customHeight="1">
      <c r="B35" s="206"/>
      <c r="C35" s="207"/>
      <c r="D35" s="205"/>
      <c r="E35" s="209" t="s">
        <v>807</v>
      </c>
      <c r="F35" s="205"/>
      <c r="G35" s="317" t="s">
        <v>808</v>
      </c>
      <c r="H35" s="317"/>
      <c r="I35" s="317"/>
      <c r="J35" s="317"/>
      <c r="K35" s="203"/>
    </row>
    <row r="36" spans="2:11" ht="15" customHeight="1">
      <c r="B36" s="206"/>
      <c r="C36" s="207"/>
      <c r="D36" s="205"/>
      <c r="E36" s="209" t="s">
        <v>48</v>
      </c>
      <c r="F36" s="205"/>
      <c r="G36" s="317" t="s">
        <v>809</v>
      </c>
      <c r="H36" s="317"/>
      <c r="I36" s="317"/>
      <c r="J36" s="317"/>
      <c r="K36" s="203"/>
    </row>
    <row r="37" spans="2:11" ht="15" customHeight="1">
      <c r="B37" s="206"/>
      <c r="C37" s="207"/>
      <c r="D37" s="205"/>
      <c r="E37" s="209" t="s">
        <v>112</v>
      </c>
      <c r="F37" s="205"/>
      <c r="G37" s="317" t="s">
        <v>810</v>
      </c>
      <c r="H37" s="317"/>
      <c r="I37" s="317"/>
      <c r="J37" s="317"/>
      <c r="K37" s="203"/>
    </row>
    <row r="38" spans="2:11" ht="15" customHeight="1">
      <c r="B38" s="206"/>
      <c r="C38" s="207"/>
      <c r="D38" s="205"/>
      <c r="E38" s="209" t="s">
        <v>113</v>
      </c>
      <c r="F38" s="205"/>
      <c r="G38" s="317" t="s">
        <v>811</v>
      </c>
      <c r="H38" s="317"/>
      <c r="I38" s="317"/>
      <c r="J38" s="317"/>
      <c r="K38" s="203"/>
    </row>
    <row r="39" spans="2:11" ht="15" customHeight="1">
      <c r="B39" s="206"/>
      <c r="C39" s="207"/>
      <c r="D39" s="205"/>
      <c r="E39" s="209" t="s">
        <v>114</v>
      </c>
      <c r="F39" s="205"/>
      <c r="G39" s="317" t="s">
        <v>812</v>
      </c>
      <c r="H39" s="317"/>
      <c r="I39" s="317"/>
      <c r="J39" s="317"/>
      <c r="K39" s="203"/>
    </row>
    <row r="40" spans="2:11" ht="15" customHeight="1">
      <c r="B40" s="206"/>
      <c r="C40" s="207"/>
      <c r="D40" s="205"/>
      <c r="E40" s="209" t="s">
        <v>813</v>
      </c>
      <c r="F40" s="205"/>
      <c r="G40" s="317" t="s">
        <v>814</v>
      </c>
      <c r="H40" s="317"/>
      <c r="I40" s="317"/>
      <c r="J40" s="317"/>
      <c r="K40" s="203"/>
    </row>
    <row r="41" spans="2:11" ht="15" customHeight="1">
      <c r="B41" s="206"/>
      <c r="C41" s="207"/>
      <c r="D41" s="205"/>
      <c r="E41" s="209"/>
      <c r="F41" s="205"/>
      <c r="G41" s="317" t="s">
        <v>815</v>
      </c>
      <c r="H41" s="317"/>
      <c r="I41" s="317"/>
      <c r="J41" s="317"/>
      <c r="K41" s="203"/>
    </row>
    <row r="42" spans="2:11" ht="15" customHeight="1">
      <c r="B42" s="206"/>
      <c r="C42" s="207"/>
      <c r="D42" s="205"/>
      <c r="E42" s="209" t="s">
        <v>816</v>
      </c>
      <c r="F42" s="205"/>
      <c r="G42" s="317" t="s">
        <v>817</v>
      </c>
      <c r="H42" s="317"/>
      <c r="I42" s="317"/>
      <c r="J42" s="317"/>
      <c r="K42" s="203"/>
    </row>
    <row r="43" spans="2:11" ht="15" customHeight="1">
      <c r="B43" s="206"/>
      <c r="C43" s="207"/>
      <c r="D43" s="205"/>
      <c r="E43" s="209" t="s">
        <v>116</v>
      </c>
      <c r="F43" s="205"/>
      <c r="G43" s="317" t="s">
        <v>818</v>
      </c>
      <c r="H43" s="317"/>
      <c r="I43" s="317"/>
      <c r="J43" s="317"/>
      <c r="K43" s="203"/>
    </row>
    <row r="44" spans="2:11" ht="12.75" customHeight="1">
      <c r="B44" s="206"/>
      <c r="C44" s="207"/>
      <c r="D44" s="205"/>
      <c r="E44" s="205"/>
      <c r="F44" s="205"/>
      <c r="G44" s="205"/>
      <c r="H44" s="205"/>
      <c r="I44" s="205"/>
      <c r="J44" s="205"/>
      <c r="K44" s="203"/>
    </row>
    <row r="45" spans="2:11" ht="15" customHeight="1">
      <c r="B45" s="206"/>
      <c r="C45" s="207"/>
      <c r="D45" s="317" t="s">
        <v>819</v>
      </c>
      <c r="E45" s="317"/>
      <c r="F45" s="317"/>
      <c r="G45" s="317"/>
      <c r="H45" s="317"/>
      <c r="I45" s="317"/>
      <c r="J45" s="317"/>
      <c r="K45" s="203"/>
    </row>
    <row r="46" spans="2:11" ht="15" customHeight="1">
      <c r="B46" s="206"/>
      <c r="C46" s="207"/>
      <c r="D46" s="207"/>
      <c r="E46" s="317" t="s">
        <v>820</v>
      </c>
      <c r="F46" s="317"/>
      <c r="G46" s="317"/>
      <c r="H46" s="317"/>
      <c r="I46" s="317"/>
      <c r="J46" s="317"/>
      <c r="K46" s="203"/>
    </row>
    <row r="47" spans="2:11" ht="15" customHeight="1">
      <c r="B47" s="206"/>
      <c r="C47" s="207"/>
      <c r="D47" s="207"/>
      <c r="E47" s="317" t="s">
        <v>821</v>
      </c>
      <c r="F47" s="317"/>
      <c r="G47" s="317"/>
      <c r="H47" s="317"/>
      <c r="I47" s="317"/>
      <c r="J47" s="317"/>
      <c r="K47" s="203"/>
    </row>
    <row r="48" spans="2:11" ht="15" customHeight="1">
      <c r="B48" s="206"/>
      <c r="C48" s="207"/>
      <c r="D48" s="207"/>
      <c r="E48" s="317" t="s">
        <v>822</v>
      </c>
      <c r="F48" s="317"/>
      <c r="G48" s="317"/>
      <c r="H48" s="317"/>
      <c r="I48" s="317"/>
      <c r="J48" s="317"/>
      <c r="K48" s="203"/>
    </row>
    <row r="49" spans="2:11" ht="15" customHeight="1">
      <c r="B49" s="206"/>
      <c r="C49" s="207"/>
      <c r="D49" s="317" t="s">
        <v>823</v>
      </c>
      <c r="E49" s="317"/>
      <c r="F49" s="317"/>
      <c r="G49" s="317"/>
      <c r="H49" s="317"/>
      <c r="I49" s="317"/>
      <c r="J49" s="317"/>
      <c r="K49" s="203"/>
    </row>
    <row r="50" spans="2:11" ht="25.5" customHeight="1">
      <c r="B50" s="202"/>
      <c r="C50" s="318" t="s">
        <v>824</v>
      </c>
      <c r="D50" s="318"/>
      <c r="E50" s="318"/>
      <c r="F50" s="318"/>
      <c r="G50" s="318"/>
      <c r="H50" s="318"/>
      <c r="I50" s="318"/>
      <c r="J50" s="318"/>
      <c r="K50" s="203"/>
    </row>
    <row r="51" spans="2:11" ht="5.25" customHeight="1">
      <c r="B51" s="202"/>
      <c r="C51" s="204"/>
      <c r="D51" s="204"/>
      <c r="E51" s="204"/>
      <c r="F51" s="204"/>
      <c r="G51" s="204"/>
      <c r="H51" s="204"/>
      <c r="I51" s="204"/>
      <c r="J51" s="204"/>
      <c r="K51" s="203"/>
    </row>
    <row r="52" spans="2:11" ht="15" customHeight="1">
      <c r="B52" s="202"/>
      <c r="C52" s="317" t="s">
        <v>825</v>
      </c>
      <c r="D52" s="317"/>
      <c r="E52" s="317"/>
      <c r="F52" s="317"/>
      <c r="G52" s="317"/>
      <c r="H52" s="317"/>
      <c r="I52" s="317"/>
      <c r="J52" s="317"/>
      <c r="K52" s="203"/>
    </row>
    <row r="53" spans="2:11" ht="15" customHeight="1">
      <c r="B53" s="202"/>
      <c r="C53" s="317" t="s">
        <v>826</v>
      </c>
      <c r="D53" s="317"/>
      <c r="E53" s="317"/>
      <c r="F53" s="317"/>
      <c r="G53" s="317"/>
      <c r="H53" s="317"/>
      <c r="I53" s="317"/>
      <c r="J53" s="317"/>
      <c r="K53" s="203"/>
    </row>
    <row r="54" spans="2:11" ht="12.75" customHeight="1">
      <c r="B54" s="202"/>
      <c r="C54" s="205"/>
      <c r="D54" s="205"/>
      <c r="E54" s="205"/>
      <c r="F54" s="205"/>
      <c r="G54" s="205"/>
      <c r="H54" s="205"/>
      <c r="I54" s="205"/>
      <c r="J54" s="205"/>
      <c r="K54" s="203"/>
    </row>
    <row r="55" spans="2:11" ht="15" customHeight="1">
      <c r="B55" s="202"/>
      <c r="C55" s="317" t="s">
        <v>827</v>
      </c>
      <c r="D55" s="317"/>
      <c r="E55" s="317"/>
      <c r="F55" s="317"/>
      <c r="G55" s="317"/>
      <c r="H55" s="317"/>
      <c r="I55" s="317"/>
      <c r="J55" s="317"/>
      <c r="K55" s="203"/>
    </row>
    <row r="56" spans="2:11" ht="15" customHeight="1">
      <c r="B56" s="202"/>
      <c r="C56" s="207"/>
      <c r="D56" s="317" t="s">
        <v>828</v>
      </c>
      <c r="E56" s="317"/>
      <c r="F56" s="317"/>
      <c r="G56" s="317"/>
      <c r="H56" s="317"/>
      <c r="I56" s="317"/>
      <c r="J56" s="317"/>
      <c r="K56" s="203"/>
    </row>
    <row r="57" spans="2:11" ht="15" customHeight="1">
      <c r="B57" s="202"/>
      <c r="C57" s="207"/>
      <c r="D57" s="317" t="s">
        <v>829</v>
      </c>
      <c r="E57" s="317"/>
      <c r="F57" s="317"/>
      <c r="G57" s="317"/>
      <c r="H57" s="317"/>
      <c r="I57" s="317"/>
      <c r="J57" s="317"/>
      <c r="K57" s="203"/>
    </row>
    <row r="58" spans="2:11" ht="15" customHeight="1">
      <c r="B58" s="202"/>
      <c r="C58" s="207"/>
      <c r="D58" s="317" t="s">
        <v>830</v>
      </c>
      <c r="E58" s="317"/>
      <c r="F58" s="317"/>
      <c r="G58" s="317"/>
      <c r="H58" s="317"/>
      <c r="I58" s="317"/>
      <c r="J58" s="317"/>
      <c r="K58" s="203"/>
    </row>
    <row r="59" spans="2:11" ht="15" customHeight="1">
      <c r="B59" s="202"/>
      <c r="C59" s="207"/>
      <c r="D59" s="317" t="s">
        <v>831</v>
      </c>
      <c r="E59" s="317"/>
      <c r="F59" s="317"/>
      <c r="G59" s="317"/>
      <c r="H59" s="317"/>
      <c r="I59" s="317"/>
      <c r="J59" s="317"/>
      <c r="K59" s="203"/>
    </row>
    <row r="60" spans="2:11" ht="15" customHeight="1">
      <c r="B60" s="202"/>
      <c r="C60" s="207"/>
      <c r="D60" s="316" t="s">
        <v>832</v>
      </c>
      <c r="E60" s="316"/>
      <c r="F60" s="316"/>
      <c r="G60" s="316"/>
      <c r="H60" s="316"/>
      <c r="I60" s="316"/>
      <c r="J60" s="316"/>
      <c r="K60" s="203"/>
    </row>
    <row r="61" spans="2:11" ht="15" customHeight="1">
      <c r="B61" s="202"/>
      <c r="C61" s="207"/>
      <c r="D61" s="317" t="s">
        <v>833</v>
      </c>
      <c r="E61" s="317"/>
      <c r="F61" s="317"/>
      <c r="G61" s="317"/>
      <c r="H61" s="317"/>
      <c r="I61" s="317"/>
      <c r="J61" s="317"/>
      <c r="K61" s="203"/>
    </row>
    <row r="62" spans="2:11" ht="12.75" customHeight="1">
      <c r="B62" s="202"/>
      <c r="C62" s="207"/>
      <c r="D62" s="207"/>
      <c r="E62" s="210"/>
      <c r="F62" s="207"/>
      <c r="G62" s="207"/>
      <c r="H62" s="207"/>
      <c r="I62" s="207"/>
      <c r="J62" s="207"/>
      <c r="K62" s="203"/>
    </row>
    <row r="63" spans="2:11" ht="15" customHeight="1">
      <c r="B63" s="202"/>
      <c r="C63" s="207"/>
      <c r="D63" s="317" t="s">
        <v>834</v>
      </c>
      <c r="E63" s="317"/>
      <c r="F63" s="317"/>
      <c r="G63" s="317"/>
      <c r="H63" s="317"/>
      <c r="I63" s="317"/>
      <c r="J63" s="317"/>
      <c r="K63" s="203"/>
    </row>
    <row r="64" spans="2:11" ht="15" customHeight="1">
      <c r="B64" s="202"/>
      <c r="C64" s="207"/>
      <c r="D64" s="316" t="s">
        <v>835</v>
      </c>
      <c r="E64" s="316"/>
      <c r="F64" s="316"/>
      <c r="G64" s="316"/>
      <c r="H64" s="316"/>
      <c r="I64" s="316"/>
      <c r="J64" s="316"/>
      <c r="K64" s="203"/>
    </row>
    <row r="65" spans="2:11" ht="15" customHeight="1">
      <c r="B65" s="202"/>
      <c r="C65" s="207"/>
      <c r="D65" s="317" t="s">
        <v>836</v>
      </c>
      <c r="E65" s="317"/>
      <c r="F65" s="317"/>
      <c r="G65" s="317"/>
      <c r="H65" s="317"/>
      <c r="I65" s="317"/>
      <c r="J65" s="317"/>
      <c r="K65" s="203"/>
    </row>
    <row r="66" spans="2:11" ht="15" customHeight="1">
      <c r="B66" s="202"/>
      <c r="C66" s="207"/>
      <c r="D66" s="317" t="s">
        <v>837</v>
      </c>
      <c r="E66" s="317"/>
      <c r="F66" s="317"/>
      <c r="G66" s="317"/>
      <c r="H66" s="317"/>
      <c r="I66" s="317"/>
      <c r="J66" s="317"/>
      <c r="K66" s="203"/>
    </row>
    <row r="67" spans="2:11" ht="15" customHeight="1">
      <c r="B67" s="202"/>
      <c r="C67" s="207"/>
      <c r="D67" s="317" t="s">
        <v>838</v>
      </c>
      <c r="E67" s="317"/>
      <c r="F67" s="317"/>
      <c r="G67" s="317"/>
      <c r="H67" s="317"/>
      <c r="I67" s="317"/>
      <c r="J67" s="317"/>
      <c r="K67" s="203"/>
    </row>
    <row r="68" spans="2:11" ht="15" customHeight="1">
      <c r="B68" s="202"/>
      <c r="C68" s="207"/>
      <c r="D68" s="317" t="s">
        <v>839</v>
      </c>
      <c r="E68" s="317"/>
      <c r="F68" s="317"/>
      <c r="G68" s="317"/>
      <c r="H68" s="317"/>
      <c r="I68" s="317"/>
      <c r="J68" s="317"/>
      <c r="K68" s="203"/>
    </row>
    <row r="69" spans="2:11" ht="12.75" customHeight="1">
      <c r="B69" s="211"/>
      <c r="C69" s="212"/>
      <c r="D69" s="212"/>
      <c r="E69" s="212"/>
      <c r="F69" s="212"/>
      <c r="G69" s="212"/>
      <c r="H69" s="212"/>
      <c r="I69" s="212"/>
      <c r="J69" s="212"/>
      <c r="K69" s="213"/>
    </row>
    <row r="70" spans="2:11" ht="18.75" customHeight="1">
      <c r="B70" s="214"/>
      <c r="C70" s="214"/>
      <c r="D70" s="214"/>
      <c r="E70" s="214"/>
      <c r="F70" s="214"/>
      <c r="G70" s="214"/>
      <c r="H70" s="214"/>
      <c r="I70" s="214"/>
      <c r="J70" s="214"/>
      <c r="K70" s="215"/>
    </row>
    <row r="71" spans="2:11" ht="18.75" customHeight="1">
      <c r="B71" s="215"/>
      <c r="C71" s="215"/>
      <c r="D71" s="215"/>
      <c r="E71" s="215"/>
      <c r="F71" s="215"/>
      <c r="G71" s="215"/>
      <c r="H71" s="215"/>
      <c r="I71" s="215"/>
      <c r="J71" s="215"/>
      <c r="K71" s="215"/>
    </row>
    <row r="72" spans="2:11" ht="7.5" customHeight="1">
      <c r="B72" s="216"/>
      <c r="C72" s="217"/>
      <c r="D72" s="217"/>
      <c r="E72" s="217"/>
      <c r="F72" s="217"/>
      <c r="G72" s="217"/>
      <c r="H72" s="217"/>
      <c r="I72" s="217"/>
      <c r="J72" s="217"/>
      <c r="K72" s="218"/>
    </row>
    <row r="73" spans="2:11" ht="45" customHeight="1">
      <c r="B73" s="219"/>
      <c r="C73" s="314" t="s">
        <v>840</v>
      </c>
      <c r="D73" s="314"/>
      <c r="E73" s="314"/>
      <c r="F73" s="314"/>
      <c r="G73" s="314"/>
      <c r="H73" s="314"/>
      <c r="I73" s="314"/>
      <c r="J73" s="314"/>
      <c r="K73" s="220"/>
    </row>
    <row r="74" spans="2:11" ht="17.25" customHeight="1">
      <c r="B74" s="219"/>
      <c r="C74" s="221" t="s">
        <v>841</v>
      </c>
      <c r="D74" s="221"/>
      <c r="E74" s="221"/>
      <c r="F74" s="221" t="s">
        <v>842</v>
      </c>
      <c r="G74" s="222"/>
      <c r="H74" s="221" t="s">
        <v>112</v>
      </c>
      <c r="I74" s="221" t="s">
        <v>52</v>
      </c>
      <c r="J74" s="221" t="s">
        <v>843</v>
      </c>
      <c r="K74" s="220"/>
    </row>
    <row r="75" spans="2:11" ht="17.25" customHeight="1">
      <c r="B75" s="219"/>
      <c r="C75" s="223" t="s">
        <v>844</v>
      </c>
      <c r="D75" s="223"/>
      <c r="E75" s="223"/>
      <c r="F75" s="224" t="s">
        <v>845</v>
      </c>
      <c r="G75" s="225"/>
      <c r="H75" s="223"/>
      <c r="I75" s="223"/>
      <c r="J75" s="223" t="s">
        <v>846</v>
      </c>
      <c r="K75" s="220"/>
    </row>
    <row r="76" spans="2:11" ht="5.25" customHeight="1">
      <c r="B76" s="219"/>
      <c r="C76" s="226"/>
      <c r="D76" s="226"/>
      <c r="E76" s="226"/>
      <c r="F76" s="226"/>
      <c r="G76" s="227"/>
      <c r="H76" s="226"/>
      <c r="I76" s="226"/>
      <c r="J76" s="226"/>
      <c r="K76" s="220"/>
    </row>
    <row r="77" spans="2:11" ht="15" customHeight="1">
      <c r="B77" s="219"/>
      <c r="C77" s="209" t="s">
        <v>48</v>
      </c>
      <c r="D77" s="226"/>
      <c r="E77" s="226"/>
      <c r="F77" s="228" t="s">
        <v>847</v>
      </c>
      <c r="G77" s="227"/>
      <c r="H77" s="209" t="s">
        <v>848</v>
      </c>
      <c r="I77" s="209" t="s">
        <v>849</v>
      </c>
      <c r="J77" s="209">
        <v>20</v>
      </c>
      <c r="K77" s="220"/>
    </row>
    <row r="78" spans="2:11" ht="15" customHeight="1">
      <c r="B78" s="219"/>
      <c r="C78" s="209" t="s">
        <v>850</v>
      </c>
      <c r="D78" s="209"/>
      <c r="E78" s="209"/>
      <c r="F78" s="228" t="s">
        <v>847</v>
      </c>
      <c r="G78" s="227"/>
      <c r="H78" s="209" t="s">
        <v>851</v>
      </c>
      <c r="I78" s="209" t="s">
        <v>849</v>
      </c>
      <c r="J78" s="209">
        <v>120</v>
      </c>
      <c r="K78" s="220"/>
    </row>
    <row r="79" spans="2:11" ht="15" customHeight="1">
      <c r="B79" s="229"/>
      <c r="C79" s="209" t="s">
        <v>852</v>
      </c>
      <c r="D79" s="209"/>
      <c r="E79" s="209"/>
      <c r="F79" s="228" t="s">
        <v>853</v>
      </c>
      <c r="G79" s="227"/>
      <c r="H79" s="209" t="s">
        <v>854</v>
      </c>
      <c r="I79" s="209" t="s">
        <v>849</v>
      </c>
      <c r="J79" s="209">
        <v>50</v>
      </c>
      <c r="K79" s="220"/>
    </row>
    <row r="80" spans="2:11" ht="15" customHeight="1">
      <c r="B80" s="229"/>
      <c r="C80" s="209" t="s">
        <v>855</v>
      </c>
      <c r="D80" s="209"/>
      <c r="E80" s="209"/>
      <c r="F80" s="228" t="s">
        <v>847</v>
      </c>
      <c r="G80" s="227"/>
      <c r="H80" s="209" t="s">
        <v>856</v>
      </c>
      <c r="I80" s="209" t="s">
        <v>857</v>
      </c>
      <c r="J80" s="209"/>
      <c r="K80" s="220"/>
    </row>
    <row r="81" spans="2:11" ht="15" customHeight="1">
      <c r="B81" s="229"/>
      <c r="C81" s="230" t="s">
        <v>858</v>
      </c>
      <c r="D81" s="230"/>
      <c r="E81" s="230"/>
      <c r="F81" s="231" t="s">
        <v>853</v>
      </c>
      <c r="G81" s="230"/>
      <c r="H81" s="230" t="s">
        <v>859</v>
      </c>
      <c r="I81" s="230" t="s">
        <v>849</v>
      </c>
      <c r="J81" s="230">
        <v>15</v>
      </c>
      <c r="K81" s="220"/>
    </row>
    <row r="82" spans="2:11" ht="15" customHeight="1">
      <c r="B82" s="229"/>
      <c r="C82" s="230" t="s">
        <v>860</v>
      </c>
      <c r="D82" s="230"/>
      <c r="E82" s="230"/>
      <c r="F82" s="231" t="s">
        <v>853</v>
      </c>
      <c r="G82" s="230"/>
      <c r="H82" s="230" t="s">
        <v>861</v>
      </c>
      <c r="I82" s="230" t="s">
        <v>849</v>
      </c>
      <c r="J82" s="230">
        <v>15</v>
      </c>
      <c r="K82" s="220"/>
    </row>
    <row r="83" spans="2:11" ht="15" customHeight="1">
      <c r="B83" s="229"/>
      <c r="C83" s="230" t="s">
        <v>862</v>
      </c>
      <c r="D83" s="230"/>
      <c r="E83" s="230"/>
      <c r="F83" s="231" t="s">
        <v>853</v>
      </c>
      <c r="G83" s="230"/>
      <c r="H83" s="230" t="s">
        <v>863</v>
      </c>
      <c r="I83" s="230" t="s">
        <v>849</v>
      </c>
      <c r="J83" s="230">
        <v>20</v>
      </c>
      <c r="K83" s="220"/>
    </row>
    <row r="84" spans="2:11" ht="15" customHeight="1">
      <c r="B84" s="229"/>
      <c r="C84" s="230" t="s">
        <v>864</v>
      </c>
      <c r="D84" s="230"/>
      <c r="E84" s="230"/>
      <c r="F84" s="231" t="s">
        <v>853</v>
      </c>
      <c r="G84" s="230"/>
      <c r="H84" s="230" t="s">
        <v>865</v>
      </c>
      <c r="I84" s="230" t="s">
        <v>849</v>
      </c>
      <c r="J84" s="230">
        <v>20</v>
      </c>
      <c r="K84" s="220"/>
    </row>
    <row r="85" spans="2:11" ht="15" customHeight="1">
      <c r="B85" s="229"/>
      <c r="C85" s="209" t="s">
        <v>866</v>
      </c>
      <c r="D85" s="209"/>
      <c r="E85" s="209"/>
      <c r="F85" s="228" t="s">
        <v>853</v>
      </c>
      <c r="G85" s="227"/>
      <c r="H85" s="209" t="s">
        <v>867</v>
      </c>
      <c r="I85" s="209" t="s">
        <v>849</v>
      </c>
      <c r="J85" s="209">
        <v>50</v>
      </c>
      <c r="K85" s="220"/>
    </row>
    <row r="86" spans="2:11" ht="15" customHeight="1">
      <c r="B86" s="229"/>
      <c r="C86" s="209" t="s">
        <v>868</v>
      </c>
      <c r="D86" s="209"/>
      <c r="E86" s="209"/>
      <c r="F86" s="228" t="s">
        <v>853</v>
      </c>
      <c r="G86" s="227"/>
      <c r="H86" s="209" t="s">
        <v>869</v>
      </c>
      <c r="I86" s="209" t="s">
        <v>849</v>
      </c>
      <c r="J86" s="209">
        <v>20</v>
      </c>
      <c r="K86" s="220"/>
    </row>
    <row r="87" spans="2:11" ht="15" customHeight="1">
      <c r="B87" s="229"/>
      <c r="C87" s="209" t="s">
        <v>870</v>
      </c>
      <c r="D87" s="209"/>
      <c r="E87" s="209"/>
      <c r="F87" s="228" t="s">
        <v>853</v>
      </c>
      <c r="G87" s="227"/>
      <c r="H87" s="209" t="s">
        <v>871</v>
      </c>
      <c r="I87" s="209" t="s">
        <v>849</v>
      </c>
      <c r="J87" s="209">
        <v>20</v>
      </c>
      <c r="K87" s="220"/>
    </row>
    <row r="88" spans="2:11" ht="15" customHeight="1">
      <c r="B88" s="229"/>
      <c r="C88" s="209" t="s">
        <v>872</v>
      </c>
      <c r="D88" s="209"/>
      <c r="E88" s="209"/>
      <c r="F88" s="228" t="s">
        <v>853</v>
      </c>
      <c r="G88" s="227"/>
      <c r="H88" s="209" t="s">
        <v>873</v>
      </c>
      <c r="I88" s="209" t="s">
        <v>849</v>
      </c>
      <c r="J88" s="209">
        <v>50</v>
      </c>
      <c r="K88" s="220"/>
    </row>
    <row r="89" spans="2:11" ht="15" customHeight="1">
      <c r="B89" s="229"/>
      <c r="C89" s="209" t="s">
        <v>874</v>
      </c>
      <c r="D89" s="209"/>
      <c r="E89" s="209"/>
      <c r="F89" s="228" t="s">
        <v>853</v>
      </c>
      <c r="G89" s="227"/>
      <c r="H89" s="209" t="s">
        <v>874</v>
      </c>
      <c r="I89" s="209" t="s">
        <v>849</v>
      </c>
      <c r="J89" s="209">
        <v>50</v>
      </c>
      <c r="K89" s="220"/>
    </row>
    <row r="90" spans="2:11" ht="15" customHeight="1">
      <c r="B90" s="229"/>
      <c r="C90" s="209" t="s">
        <v>117</v>
      </c>
      <c r="D90" s="209"/>
      <c r="E90" s="209"/>
      <c r="F90" s="228" t="s">
        <v>853</v>
      </c>
      <c r="G90" s="227"/>
      <c r="H90" s="209" t="s">
        <v>875</v>
      </c>
      <c r="I90" s="209" t="s">
        <v>849</v>
      </c>
      <c r="J90" s="209">
        <v>255</v>
      </c>
      <c r="K90" s="220"/>
    </row>
    <row r="91" spans="2:11" ht="15" customHeight="1">
      <c r="B91" s="229"/>
      <c r="C91" s="209" t="s">
        <v>876</v>
      </c>
      <c r="D91" s="209"/>
      <c r="E91" s="209"/>
      <c r="F91" s="228" t="s">
        <v>847</v>
      </c>
      <c r="G91" s="227"/>
      <c r="H91" s="209" t="s">
        <v>877</v>
      </c>
      <c r="I91" s="209" t="s">
        <v>878</v>
      </c>
      <c r="J91" s="209"/>
      <c r="K91" s="220"/>
    </row>
    <row r="92" spans="2:11" ht="15" customHeight="1">
      <c r="B92" s="229"/>
      <c r="C92" s="209" t="s">
        <v>879</v>
      </c>
      <c r="D92" s="209"/>
      <c r="E92" s="209"/>
      <c r="F92" s="228" t="s">
        <v>847</v>
      </c>
      <c r="G92" s="227"/>
      <c r="H92" s="209" t="s">
        <v>880</v>
      </c>
      <c r="I92" s="209" t="s">
        <v>881</v>
      </c>
      <c r="J92" s="209"/>
      <c r="K92" s="220"/>
    </row>
    <row r="93" spans="2:11" ht="15" customHeight="1">
      <c r="B93" s="229"/>
      <c r="C93" s="209" t="s">
        <v>882</v>
      </c>
      <c r="D93" s="209"/>
      <c r="E93" s="209"/>
      <c r="F93" s="228" t="s">
        <v>847</v>
      </c>
      <c r="G93" s="227"/>
      <c r="H93" s="209" t="s">
        <v>882</v>
      </c>
      <c r="I93" s="209" t="s">
        <v>881</v>
      </c>
      <c r="J93" s="209"/>
      <c r="K93" s="220"/>
    </row>
    <row r="94" spans="2:11" ht="15" customHeight="1">
      <c r="B94" s="229"/>
      <c r="C94" s="209" t="s">
        <v>33</v>
      </c>
      <c r="D94" s="209"/>
      <c r="E94" s="209"/>
      <c r="F94" s="228" t="s">
        <v>847</v>
      </c>
      <c r="G94" s="227"/>
      <c r="H94" s="209" t="s">
        <v>883</v>
      </c>
      <c r="I94" s="209" t="s">
        <v>881</v>
      </c>
      <c r="J94" s="209"/>
      <c r="K94" s="220"/>
    </row>
    <row r="95" spans="2:11" ht="15" customHeight="1">
      <c r="B95" s="229"/>
      <c r="C95" s="209" t="s">
        <v>43</v>
      </c>
      <c r="D95" s="209"/>
      <c r="E95" s="209"/>
      <c r="F95" s="228" t="s">
        <v>847</v>
      </c>
      <c r="G95" s="227"/>
      <c r="H95" s="209" t="s">
        <v>884</v>
      </c>
      <c r="I95" s="209" t="s">
        <v>881</v>
      </c>
      <c r="J95" s="209"/>
      <c r="K95" s="220"/>
    </row>
    <row r="96" spans="2:11" ht="15" customHeight="1">
      <c r="B96" s="232"/>
      <c r="C96" s="233"/>
      <c r="D96" s="233"/>
      <c r="E96" s="233"/>
      <c r="F96" s="233"/>
      <c r="G96" s="233"/>
      <c r="H96" s="233"/>
      <c r="I96" s="233"/>
      <c r="J96" s="233"/>
      <c r="K96" s="234"/>
    </row>
    <row r="97" spans="2:11" ht="18.75" customHeight="1">
      <c r="B97" s="235"/>
      <c r="C97" s="236"/>
      <c r="D97" s="236"/>
      <c r="E97" s="236"/>
      <c r="F97" s="236"/>
      <c r="G97" s="236"/>
      <c r="H97" s="236"/>
      <c r="I97" s="236"/>
      <c r="J97" s="236"/>
      <c r="K97" s="235"/>
    </row>
    <row r="98" spans="2:11" ht="18.75" customHeight="1">
      <c r="B98" s="215"/>
      <c r="C98" s="215"/>
      <c r="D98" s="215"/>
      <c r="E98" s="215"/>
      <c r="F98" s="215"/>
      <c r="G98" s="215"/>
      <c r="H98" s="215"/>
      <c r="I98" s="215"/>
      <c r="J98" s="215"/>
      <c r="K98" s="215"/>
    </row>
    <row r="99" spans="2:11" ht="7.5" customHeight="1">
      <c r="B99" s="216"/>
      <c r="C99" s="217"/>
      <c r="D99" s="217"/>
      <c r="E99" s="217"/>
      <c r="F99" s="217"/>
      <c r="G99" s="217"/>
      <c r="H99" s="217"/>
      <c r="I99" s="217"/>
      <c r="J99" s="217"/>
      <c r="K99" s="218"/>
    </row>
    <row r="100" spans="2:11" ht="45" customHeight="1">
      <c r="B100" s="219"/>
      <c r="C100" s="314" t="s">
        <v>885</v>
      </c>
      <c r="D100" s="314"/>
      <c r="E100" s="314"/>
      <c r="F100" s="314"/>
      <c r="G100" s="314"/>
      <c r="H100" s="314"/>
      <c r="I100" s="314"/>
      <c r="J100" s="314"/>
      <c r="K100" s="220"/>
    </row>
    <row r="101" spans="2:11" ht="17.25" customHeight="1">
      <c r="B101" s="219"/>
      <c r="C101" s="221" t="s">
        <v>841</v>
      </c>
      <c r="D101" s="221"/>
      <c r="E101" s="221"/>
      <c r="F101" s="221" t="s">
        <v>842</v>
      </c>
      <c r="G101" s="222"/>
      <c r="H101" s="221" t="s">
        <v>112</v>
      </c>
      <c r="I101" s="221" t="s">
        <v>52</v>
      </c>
      <c r="J101" s="221" t="s">
        <v>843</v>
      </c>
      <c r="K101" s="220"/>
    </row>
    <row r="102" spans="2:11" ht="17.25" customHeight="1">
      <c r="B102" s="219"/>
      <c r="C102" s="223" t="s">
        <v>844</v>
      </c>
      <c r="D102" s="223"/>
      <c r="E102" s="223"/>
      <c r="F102" s="224" t="s">
        <v>845</v>
      </c>
      <c r="G102" s="225"/>
      <c r="H102" s="223"/>
      <c r="I102" s="223"/>
      <c r="J102" s="223" t="s">
        <v>846</v>
      </c>
      <c r="K102" s="220"/>
    </row>
    <row r="103" spans="2:11" ht="5.25" customHeight="1">
      <c r="B103" s="219"/>
      <c r="C103" s="221"/>
      <c r="D103" s="221"/>
      <c r="E103" s="221"/>
      <c r="F103" s="221"/>
      <c r="G103" s="237"/>
      <c r="H103" s="221"/>
      <c r="I103" s="221"/>
      <c r="J103" s="221"/>
      <c r="K103" s="220"/>
    </row>
    <row r="104" spans="2:11" ht="15" customHeight="1">
      <c r="B104" s="219"/>
      <c r="C104" s="209" t="s">
        <v>48</v>
      </c>
      <c r="D104" s="226"/>
      <c r="E104" s="226"/>
      <c r="F104" s="228" t="s">
        <v>847</v>
      </c>
      <c r="G104" s="237"/>
      <c r="H104" s="209" t="s">
        <v>886</v>
      </c>
      <c r="I104" s="209" t="s">
        <v>849</v>
      </c>
      <c r="J104" s="209">
        <v>20</v>
      </c>
      <c r="K104" s="220"/>
    </row>
    <row r="105" spans="2:11" ht="15" customHeight="1">
      <c r="B105" s="219"/>
      <c r="C105" s="209" t="s">
        <v>850</v>
      </c>
      <c r="D105" s="209"/>
      <c r="E105" s="209"/>
      <c r="F105" s="228" t="s">
        <v>847</v>
      </c>
      <c r="G105" s="209"/>
      <c r="H105" s="209" t="s">
        <v>886</v>
      </c>
      <c r="I105" s="209" t="s">
        <v>849</v>
      </c>
      <c r="J105" s="209">
        <v>120</v>
      </c>
      <c r="K105" s="220"/>
    </row>
    <row r="106" spans="2:11" ht="15" customHeight="1">
      <c r="B106" s="229"/>
      <c r="C106" s="209" t="s">
        <v>852</v>
      </c>
      <c r="D106" s="209"/>
      <c r="E106" s="209"/>
      <c r="F106" s="228" t="s">
        <v>853</v>
      </c>
      <c r="G106" s="209"/>
      <c r="H106" s="209" t="s">
        <v>886</v>
      </c>
      <c r="I106" s="209" t="s">
        <v>849</v>
      </c>
      <c r="J106" s="209">
        <v>50</v>
      </c>
      <c r="K106" s="220"/>
    </row>
    <row r="107" spans="2:11" ht="15" customHeight="1">
      <c r="B107" s="229"/>
      <c r="C107" s="209" t="s">
        <v>855</v>
      </c>
      <c r="D107" s="209"/>
      <c r="E107" s="209"/>
      <c r="F107" s="228" t="s">
        <v>847</v>
      </c>
      <c r="G107" s="209"/>
      <c r="H107" s="209" t="s">
        <v>886</v>
      </c>
      <c r="I107" s="209" t="s">
        <v>857</v>
      </c>
      <c r="J107" s="209"/>
      <c r="K107" s="220"/>
    </row>
    <row r="108" spans="2:11" ht="15" customHeight="1">
      <c r="B108" s="229"/>
      <c r="C108" s="209" t="s">
        <v>866</v>
      </c>
      <c r="D108" s="209"/>
      <c r="E108" s="209"/>
      <c r="F108" s="228" t="s">
        <v>853</v>
      </c>
      <c r="G108" s="209"/>
      <c r="H108" s="209" t="s">
        <v>886</v>
      </c>
      <c r="I108" s="209" t="s">
        <v>849</v>
      </c>
      <c r="J108" s="209">
        <v>50</v>
      </c>
      <c r="K108" s="220"/>
    </row>
    <row r="109" spans="2:11" ht="15" customHeight="1">
      <c r="B109" s="229"/>
      <c r="C109" s="209" t="s">
        <v>874</v>
      </c>
      <c r="D109" s="209"/>
      <c r="E109" s="209"/>
      <c r="F109" s="228" t="s">
        <v>853</v>
      </c>
      <c r="G109" s="209"/>
      <c r="H109" s="209" t="s">
        <v>886</v>
      </c>
      <c r="I109" s="209" t="s">
        <v>849</v>
      </c>
      <c r="J109" s="209">
        <v>50</v>
      </c>
      <c r="K109" s="220"/>
    </row>
    <row r="110" spans="2:11" ht="15" customHeight="1">
      <c r="B110" s="229"/>
      <c r="C110" s="209" t="s">
        <v>872</v>
      </c>
      <c r="D110" s="209"/>
      <c r="E110" s="209"/>
      <c r="F110" s="228" t="s">
        <v>853</v>
      </c>
      <c r="G110" s="209"/>
      <c r="H110" s="209" t="s">
        <v>886</v>
      </c>
      <c r="I110" s="209" t="s">
        <v>849</v>
      </c>
      <c r="J110" s="209">
        <v>50</v>
      </c>
      <c r="K110" s="220"/>
    </row>
    <row r="111" spans="2:11" ht="15" customHeight="1">
      <c r="B111" s="229"/>
      <c r="C111" s="209" t="s">
        <v>48</v>
      </c>
      <c r="D111" s="209"/>
      <c r="E111" s="209"/>
      <c r="F111" s="228" t="s">
        <v>847</v>
      </c>
      <c r="G111" s="209"/>
      <c r="H111" s="209" t="s">
        <v>887</v>
      </c>
      <c r="I111" s="209" t="s">
        <v>849</v>
      </c>
      <c r="J111" s="209">
        <v>20</v>
      </c>
      <c r="K111" s="220"/>
    </row>
    <row r="112" spans="2:11" ht="15" customHeight="1">
      <c r="B112" s="229"/>
      <c r="C112" s="209" t="s">
        <v>888</v>
      </c>
      <c r="D112" s="209"/>
      <c r="E112" s="209"/>
      <c r="F112" s="228" t="s">
        <v>847</v>
      </c>
      <c r="G112" s="209"/>
      <c r="H112" s="209" t="s">
        <v>889</v>
      </c>
      <c r="I112" s="209" t="s">
        <v>849</v>
      </c>
      <c r="J112" s="209">
        <v>120</v>
      </c>
      <c r="K112" s="220"/>
    </row>
    <row r="113" spans="2:11" ht="15" customHeight="1">
      <c r="B113" s="229"/>
      <c r="C113" s="209" t="s">
        <v>33</v>
      </c>
      <c r="D113" s="209"/>
      <c r="E113" s="209"/>
      <c r="F113" s="228" t="s">
        <v>847</v>
      </c>
      <c r="G113" s="209"/>
      <c r="H113" s="209" t="s">
        <v>890</v>
      </c>
      <c r="I113" s="209" t="s">
        <v>881</v>
      </c>
      <c r="J113" s="209"/>
      <c r="K113" s="220"/>
    </row>
    <row r="114" spans="2:11" ht="15" customHeight="1">
      <c r="B114" s="229"/>
      <c r="C114" s="209" t="s">
        <v>43</v>
      </c>
      <c r="D114" s="209"/>
      <c r="E114" s="209"/>
      <c r="F114" s="228" t="s">
        <v>847</v>
      </c>
      <c r="G114" s="209"/>
      <c r="H114" s="209" t="s">
        <v>891</v>
      </c>
      <c r="I114" s="209" t="s">
        <v>881</v>
      </c>
      <c r="J114" s="209"/>
      <c r="K114" s="220"/>
    </row>
    <row r="115" spans="2:11" ht="15" customHeight="1">
      <c r="B115" s="229"/>
      <c r="C115" s="209" t="s">
        <v>52</v>
      </c>
      <c r="D115" s="209"/>
      <c r="E115" s="209"/>
      <c r="F115" s="228" t="s">
        <v>847</v>
      </c>
      <c r="G115" s="209"/>
      <c r="H115" s="209" t="s">
        <v>892</v>
      </c>
      <c r="I115" s="209" t="s">
        <v>893</v>
      </c>
      <c r="J115" s="209"/>
      <c r="K115" s="220"/>
    </row>
    <row r="116" spans="2:11" ht="15" customHeight="1">
      <c r="B116" s="232"/>
      <c r="C116" s="238"/>
      <c r="D116" s="238"/>
      <c r="E116" s="238"/>
      <c r="F116" s="238"/>
      <c r="G116" s="238"/>
      <c r="H116" s="238"/>
      <c r="I116" s="238"/>
      <c r="J116" s="238"/>
      <c r="K116" s="234"/>
    </row>
    <row r="117" spans="2:11" ht="18.75" customHeight="1">
      <c r="B117" s="239"/>
      <c r="C117" s="205"/>
      <c r="D117" s="205"/>
      <c r="E117" s="205"/>
      <c r="F117" s="240"/>
      <c r="G117" s="205"/>
      <c r="H117" s="205"/>
      <c r="I117" s="205"/>
      <c r="J117" s="205"/>
      <c r="K117" s="239"/>
    </row>
    <row r="118" spans="2:11" ht="18.75" customHeight="1">
      <c r="B118" s="215"/>
      <c r="C118" s="215"/>
      <c r="D118" s="215"/>
      <c r="E118" s="215"/>
      <c r="F118" s="215"/>
      <c r="G118" s="215"/>
      <c r="H118" s="215"/>
      <c r="I118" s="215"/>
      <c r="J118" s="215"/>
      <c r="K118" s="215"/>
    </row>
    <row r="119" spans="2:11" ht="7.5" customHeight="1">
      <c r="B119" s="241"/>
      <c r="C119" s="242"/>
      <c r="D119" s="242"/>
      <c r="E119" s="242"/>
      <c r="F119" s="242"/>
      <c r="G119" s="242"/>
      <c r="H119" s="242"/>
      <c r="I119" s="242"/>
      <c r="J119" s="242"/>
      <c r="K119" s="243"/>
    </row>
    <row r="120" spans="2:11" ht="45" customHeight="1">
      <c r="B120" s="244"/>
      <c r="C120" s="315" t="s">
        <v>894</v>
      </c>
      <c r="D120" s="315"/>
      <c r="E120" s="315"/>
      <c r="F120" s="315"/>
      <c r="G120" s="315"/>
      <c r="H120" s="315"/>
      <c r="I120" s="315"/>
      <c r="J120" s="315"/>
      <c r="K120" s="245"/>
    </row>
    <row r="121" spans="2:11" ht="17.25" customHeight="1">
      <c r="B121" s="246"/>
      <c r="C121" s="221" t="s">
        <v>841</v>
      </c>
      <c r="D121" s="221"/>
      <c r="E121" s="221"/>
      <c r="F121" s="221" t="s">
        <v>842</v>
      </c>
      <c r="G121" s="222"/>
      <c r="H121" s="221" t="s">
        <v>112</v>
      </c>
      <c r="I121" s="221" t="s">
        <v>52</v>
      </c>
      <c r="J121" s="221" t="s">
        <v>843</v>
      </c>
      <c r="K121" s="247"/>
    </row>
    <row r="122" spans="2:11" ht="17.25" customHeight="1">
      <c r="B122" s="246"/>
      <c r="C122" s="223" t="s">
        <v>844</v>
      </c>
      <c r="D122" s="223"/>
      <c r="E122" s="223"/>
      <c r="F122" s="224" t="s">
        <v>845</v>
      </c>
      <c r="G122" s="225"/>
      <c r="H122" s="223"/>
      <c r="I122" s="223"/>
      <c r="J122" s="223" t="s">
        <v>846</v>
      </c>
      <c r="K122" s="247"/>
    </row>
    <row r="123" spans="2:11" ht="5.25" customHeight="1">
      <c r="B123" s="248"/>
      <c r="C123" s="226"/>
      <c r="D123" s="226"/>
      <c r="E123" s="226"/>
      <c r="F123" s="226"/>
      <c r="G123" s="209"/>
      <c r="H123" s="226"/>
      <c r="I123" s="226"/>
      <c r="J123" s="226"/>
      <c r="K123" s="249"/>
    </row>
    <row r="124" spans="2:11" ht="15" customHeight="1">
      <c r="B124" s="248"/>
      <c r="C124" s="209" t="s">
        <v>850</v>
      </c>
      <c r="D124" s="226"/>
      <c r="E124" s="226"/>
      <c r="F124" s="228" t="s">
        <v>847</v>
      </c>
      <c r="G124" s="209"/>
      <c r="H124" s="209" t="s">
        <v>886</v>
      </c>
      <c r="I124" s="209" t="s">
        <v>849</v>
      </c>
      <c r="J124" s="209">
        <v>120</v>
      </c>
      <c r="K124" s="250"/>
    </row>
    <row r="125" spans="2:11" ht="15" customHeight="1">
      <c r="B125" s="248"/>
      <c r="C125" s="209" t="s">
        <v>895</v>
      </c>
      <c r="D125" s="209"/>
      <c r="E125" s="209"/>
      <c r="F125" s="228" t="s">
        <v>847</v>
      </c>
      <c r="G125" s="209"/>
      <c r="H125" s="209" t="s">
        <v>896</v>
      </c>
      <c r="I125" s="209" t="s">
        <v>849</v>
      </c>
      <c r="J125" s="209" t="s">
        <v>897</v>
      </c>
      <c r="K125" s="250"/>
    </row>
    <row r="126" spans="2:11" ht="15" customHeight="1">
      <c r="B126" s="248"/>
      <c r="C126" s="209" t="s">
        <v>795</v>
      </c>
      <c r="D126" s="209"/>
      <c r="E126" s="209"/>
      <c r="F126" s="228" t="s">
        <v>847</v>
      </c>
      <c r="G126" s="209"/>
      <c r="H126" s="209" t="s">
        <v>898</v>
      </c>
      <c r="I126" s="209" t="s">
        <v>849</v>
      </c>
      <c r="J126" s="209" t="s">
        <v>897</v>
      </c>
      <c r="K126" s="250"/>
    </row>
    <row r="127" spans="2:11" ht="15" customHeight="1">
      <c r="B127" s="248"/>
      <c r="C127" s="209" t="s">
        <v>858</v>
      </c>
      <c r="D127" s="209"/>
      <c r="E127" s="209"/>
      <c r="F127" s="228" t="s">
        <v>853</v>
      </c>
      <c r="G127" s="209"/>
      <c r="H127" s="209" t="s">
        <v>859</v>
      </c>
      <c r="I127" s="209" t="s">
        <v>849</v>
      </c>
      <c r="J127" s="209">
        <v>15</v>
      </c>
      <c r="K127" s="250"/>
    </row>
    <row r="128" spans="2:11" ht="15" customHeight="1">
      <c r="B128" s="248"/>
      <c r="C128" s="230" t="s">
        <v>860</v>
      </c>
      <c r="D128" s="230"/>
      <c r="E128" s="230"/>
      <c r="F128" s="231" t="s">
        <v>853</v>
      </c>
      <c r="G128" s="230"/>
      <c r="H128" s="230" t="s">
        <v>861</v>
      </c>
      <c r="I128" s="230" t="s">
        <v>849</v>
      </c>
      <c r="J128" s="230">
        <v>15</v>
      </c>
      <c r="K128" s="250"/>
    </row>
    <row r="129" spans="2:11" ht="15" customHeight="1">
      <c r="B129" s="248"/>
      <c r="C129" s="230" t="s">
        <v>862</v>
      </c>
      <c r="D129" s="230"/>
      <c r="E129" s="230"/>
      <c r="F129" s="231" t="s">
        <v>853</v>
      </c>
      <c r="G129" s="230"/>
      <c r="H129" s="230" t="s">
        <v>863</v>
      </c>
      <c r="I129" s="230" t="s">
        <v>849</v>
      </c>
      <c r="J129" s="230">
        <v>20</v>
      </c>
      <c r="K129" s="250"/>
    </row>
    <row r="130" spans="2:11" ht="15" customHeight="1">
      <c r="B130" s="248"/>
      <c r="C130" s="230" t="s">
        <v>864</v>
      </c>
      <c r="D130" s="230"/>
      <c r="E130" s="230"/>
      <c r="F130" s="231" t="s">
        <v>853</v>
      </c>
      <c r="G130" s="230"/>
      <c r="H130" s="230" t="s">
        <v>865</v>
      </c>
      <c r="I130" s="230" t="s">
        <v>849</v>
      </c>
      <c r="J130" s="230">
        <v>20</v>
      </c>
      <c r="K130" s="250"/>
    </row>
    <row r="131" spans="2:11" ht="15" customHeight="1">
      <c r="B131" s="248"/>
      <c r="C131" s="209" t="s">
        <v>852</v>
      </c>
      <c r="D131" s="209"/>
      <c r="E131" s="209"/>
      <c r="F131" s="228" t="s">
        <v>853</v>
      </c>
      <c r="G131" s="209"/>
      <c r="H131" s="209" t="s">
        <v>886</v>
      </c>
      <c r="I131" s="209" t="s">
        <v>849</v>
      </c>
      <c r="J131" s="209">
        <v>50</v>
      </c>
      <c r="K131" s="250"/>
    </row>
    <row r="132" spans="2:11" ht="15" customHeight="1">
      <c r="B132" s="248"/>
      <c r="C132" s="209" t="s">
        <v>866</v>
      </c>
      <c r="D132" s="209"/>
      <c r="E132" s="209"/>
      <c r="F132" s="228" t="s">
        <v>853</v>
      </c>
      <c r="G132" s="209"/>
      <c r="H132" s="209" t="s">
        <v>886</v>
      </c>
      <c r="I132" s="209" t="s">
        <v>849</v>
      </c>
      <c r="J132" s="209">
        <v>50</v>
      </c>
      <c r="K132" s="250"/>
    </row>
    <row r="133" spans="2:11" ht="15" customHeight="1">
      <c r="B133" s="248"/>
      <c r="C133" s="209" t="s">
        <v>872</v>
      </c>
      <c r="D133" s="209"/>
      <c r="E133" s="209"/>
      <c r="F133" s="228" t="s">
        <v>853</v>
      </c>
      <c r="G133" s="209"/>
      <c r="H133" s="209" t="s">
        <v>886</v>
      </c>
      <c r="I133" s="209" t="s">
        <v>849</v>
      </c>
      <c r="J133" s="209">
        <v>50</v>
      </c>
      <c r="K133" s="250"/>
    </row>
    <row r="134" spans="2:11" ht="15" customHeight="1">
      <c r="B134" s="248"/>
      <c r="C134" s="209" t="s">
        <v>874</v>
      </c>
      <c r="D134" s="209"/>
      <c r="E134" s="209"/>
      <c r="F134" s="228" t="s">
        <v>853</v>
      </c>
      <c r="G134" s="209"/>
      <c r="H134" s="209" t="s">
        <v>886</v>
      </c>
      <c r="I134" s="209" t="s">
        <v>849</v>
      </c>
      <c r="J134" s="209">
        <v>50</v>
      </c>
      <c r="K134" s="250"/>
    </row>
    <row r="135" spans="2:11" ht="15" customHeight="1">
      <c r="B135" s="248"/>
      <c r="C135" s="209" t="s">
        <v>117</v>
      </c>
      <c r="D135" s="209"/>
      <c r="E135" s="209"/>
      <c r="F135" s="228" t="s">
        <v>853</v>
      </c>
      <c r="G135" s="209"/>
      <c r="H135" s="209" t="s">
        <v>899</v>
      </c>
      <c r="I135" s="209" t="s">
        <v>849</v>
      </c>
      <c r="J135" s="209">
        <v>255</v>
      </c>
      <c r="K135" s="250"/>
    </row>
    <row r="136" spans="2:11" ht="15" customHeight="1">
      <c r="B136" s="248"/>
      <c r="C136" s="209" t="s">
        <v>876</v>
      </c>
      <c r="D136" s="209"/>
      <c r="E136" s="209"/>
      <c r="F136" s="228" t="s">
        <v>847</v>
      </c>
      <c r="G136" s="209"/>
      <c r="H136" s="209" t="s">
        <v>900</v>
      </c>
      <c r="I136" s="209" t="s">
        <v>878</v>
      </c>
      <c r="J136" s="209"/>
      <c r="K136" s="250"/>
    </row>
    <row r="137" spans="2:11" ht="15" customHeight="1">
      <c r="B137" s="248"/>
      <c r="C137" s="209" t="s">
        <v>879</v>
      </c>
      <c r="D137" s="209"/>
      <c r="E137" s="209"/>
      <c r="F137" s="228" t="s">
        <v>847</v>
      </c>
      <c r="G137" s="209"/>
      <c r="H137" s="209" t="s">
        <v>901</v>
      </c>
      <c r="I137" s="209" t="s">
        <v>881</v>
      </c>
      <c r="J137" s="209"/>
      <c r="K137" s="250"/>
    </row>
    <row r="138" spans="2:11" ht="15" customHeight="1">
      <c r="B138" s="248"/>
      <c r="C138" s="209" t="s">
        <v>882</v>
      </c>
      <c r="D138" s="209"/>
      <c r="E138" s="209"/>
      <c r="F138" s="228" t="s">
        <v>847</v>
      </c>
      <c r="G138" s="209"/>
      <c r="H138" s="209" t="s">
        <v>882</v>
      </c>
      <c r="I138" s="209" t="s">
        <v>881</v>
      </c>
      <c r="J138" s="209"/>
      <c r="K138" s="250"/>
    </row>
    <row r="139" spans="2:11" ht="15" customHeight="1">
      <c r="B139" s="248"/>
      <c r="C139" s="209" t="s">
        <v>33</v>
      </c>
      <c r="D139" s="209"/>
      <c r="E139" s="209"/>
      <c r="F139" s="228" t="s">
        <v>847</v>
      </c>
      <c r="G139" s="209"/>
      <c r="H139" s="209" t="s">
        <v>902</v>
      </c>
      <c r="I139" s="209" t="s">
        <v>881</v>
      </c>
      <c r="J139" s="209"/>
      <c r="K139" s="250"/>
    </row>
    <row r="140" spans="2:11" ht="15" customHeight="1">
      <c r="B140" s="248"/>
      <c r="C140" s="209" t="s">
        <v>903</v>
      </c>
      <c r="D140" s="209"/>
      <c r="E140" s="209"/>
      <c r="F140" s="228" t="s">
        <v>847</v>
      </c>
      <c r="G140" s="209"/>
      <c r="H140" s="209" t="s">
        <v>904</v>
      </c>
      <c r="I140" s="209" t="s">
        <v>881</v>
      </c>
      <c r="J140" s="209"/>
      <c r="K140" s="250"/>
    </row>
    <row r="141" spans="2:11" ht="15" customHeight="1">
      <c r="B141" s="251"/>
      <c r="C141" s="252"/>
      <c r="D141" s="252"/>
      <c r="E141" s="252"/>
      <c r="F141" s="252"/>
      <c r="G141" s="252"/>
      <c r="H141" s="252"/>
      <c r="I141" s="252"/>
      <c r="J141" s="252"/>
      <c r="K141" s="253"/>
    </row>
    <row r="142" spans="2:11" ht="18.75" customHeight="1">
      <c r="B142" s="205"/>
      <c r="C142" s="205"/>
      <c r="D142" s="205"/>
      <c r="E142" s="205"/>
      <c r="F142" s="240"/>
      <c r="G142" s="205"/>
      <c r="H142" s="205"/>
      <c r="I142" s="205"/>
      <c r="J142" s="205"/>
      <c r="K142" s="205"/>
    </row>
    <row r="143" spans="2:11" ht="18.75" customHeight="1">
      <c r="B143" s="215"/>
      <c r="C143" s="215"/>
      <c r="D143" s="215"/>
      <c r="E143" s="215"/>
      <c r="F143" s="215"/>
      <c r="G143" s="215"/>
      <c r="H143" s="215"/>
      <c r="I143" s="215"/>
      <c r="J143" s="215"/>
      <c r="K143" s="215"/>
    </row>
    <row r="144" spans="2:11" ht="7.5" customHeight="1">
      <c r="B144" s="216"/>
      <c r="C144" s="217"/>
      <c r="D144" s="217"/>
      <c r="E144" s="217"/>
      <c r="F144" s="217"/>
      <c r="G144" s="217"/>
      <c r="H144" s="217"/>
      <c r="I144" s="217"/>
      <c r="J144" s="217"/>
      <c r="K144" s="218"/>
    </row>
    <row r="145" spans="2:11" ht="45" customHeight="1">
      <c r="B145" s="219"/>
      <c r="C145" s="314" t="s">
        <v>905</v>
      </c>
      <c r="D145" s="314"/>
      <c r="E145" s="314"/>
      <c r="F145" s="314"/>
      <c r="G145" s="314"/>
      <c r="H145" s="314"/>
      <c r="I145" s="314"/>
      <c r="J145" s="314"/>
      <c r="K145" s="220"/>
    </row>
    <row r="146" spans="2:11" ht="17.25" customHeight="1">
      <c r="B146" s="219"/>
      <c r="C146" s="221" t="s">
        <v>841</v>
      </c>
      <c r="D146" s="221"/>
      <c r="E146" s="221"/>
      <c r="F146" s="221" t="s">
        <v>842</v>
      </c>
      <c r="G146" s="222"/>
      <c r="H146" s="221" t="s">
        <v>112</v>
      </c>
      <c r="I146" s="221" t="s">
        <v>52</v>
      </c>
      <c r="J146" s="221" t="s">
        <v>843</v>
      </c>
      <c r="K146" s="220"/>
    </row>
    <row r="147" spans="2:11" ht="17.25" customHeight="1">
      <c r="B147" s="219"/>
      <c r="C147" s="223" t="s">
        <v>844</v>
      </c>
      <c r="D147" s="223"/>
      <c r="E147" s="223"/>
      <c r="F147" s="224" t="s">
        <v>845</v>
      </c>
      <c r="G147" s="225"/>
      <c r="H147" s="223"/>
      <c r="I147" s="223"/>
      <c r="J147" s="223" t="s">
        <v>846</v>
      </c>
      <c r="K147" s="220"/>
    </row>
    <row r="148" spans="2:11" ht="5.25" customHeight="1">
      <c r="B148" s="229"/>
      <c r="C148" s="226"/>
      <c r="D148" s="226"/>
      <c r="E148" s="226"/>
      <c r="F148" s="226"/>
      <c r="G148" s="227"/>
      <c r="H148" s="226"/>
      <c r="I148" s="226"/>
      <c r="J148" s="226"/>
      <c r="K148" s="250"/>
    </row>
    <row r="149" spans="2:11" ht="15" customHeight="1">
      <c r="B149" s="229"/>
      <c r="C149" s="254" t="s">
        <v>850</v>
      </c>
      <c r="D149" s="209"/>
      <c r="E149" s="209"/>
      <c r="F149" s="255" t="s">
        <v>847</v>
      </c>
      <c r="G149" s="209"/>
      <c r="H149" s="254" t="s">
        <v>886</v>
      </c>
      <c r="I149" s="254" t="s">
        <v>849</v>
      </c>
      <c r="J149" s="254">
        <v>120</v>
      </c>
      <c r="K149" s="250"/>
    </row>
    <row r="150" spans="2:11" ht="15" customHeight="1">
      <c r="B150" s="229"/>
      <c r="C150" s="254" t="s">
        <v>895</v>
      </c>
      <c r="D150" s="209"/>
      <c r="E150" s="209"/>
      <c r="F150" s="255" t="s">
        <v>847</v>
      </c>
      <c r="G150" s="209"/>
      <c r="H150" s="254" t="s">
        <v>906</v>
      </c>
      <c r="I150" s="254" t="s">
        <v>849</v>
      </c>
      <c r="J150" s="254" t="s">
        <v>897</v>
      </c>
      <c r="K150" s="250"/>
    </row>
    <row r="151" spans="2:11" ht="15" customHeight="1">
      <c r="B151" s="229"/>
      <c r="C151" s="254" t="s">
        <v>795</v>
      </c>
      <c r="D151" s="209"/>
      <c r="E151" s="209"/>
      <c r="F151" s="255" t="s">
        <v>847</v>
      </c>
      <c r="G151" s="209"/>
      <c r="H151" s="254" t="s">
        <v>907</v>
      </c>
      <c r="I151" s="254" t="s">
        <v>849</v>
      </c>
      <c r="J151" s="254" t="s">
        <v>897</v>
      </c>
      <c r="K151" s="250"/>
    </row>
    <row r="152" spans="2:11" ht="15" customHeight="1">
      <c r="B152" s="229"/>
      <c r="C152" s="254" t="s">
        <v>852</v>
      </c>
      <c r="D152" s="209"/>
      <c r="E152" s="209"/>
      <c r="F152" s="255" t="s">
        <v>853</v>
      </c>
      <c r="G152" s="209"/>
      <c r="H152" s="254" t="s">
        <v>886</v>
      </c>
      <c r="I152" s="254" t="s">
        <v>849</v>
      </c>
      <c r="J152" s="254">
        <v>50</v>
      </c>
      <c r="K152" s="250"/>
    </row>
    <row r="153" spans="2:11" ht="15" customHeight="1">
      <c r="B153" s="229"/>
      <c r="C153" s="254" t="s">
        <v>855</v>
      </c>
      <c r="D153" s="209"/>
      <c r="E153" s="209"/>
      <c r="F153" s="255" t="s">
        <v>847</v>
      </c>
      <c r="G153" s="209"/>
      <c r="H153" s="254" t="s">
        <v>886</v>
      </c>
      <c r="I153" s="254" t="s">
        <v>857</v>
      </c>
      <c r="J153" s="254"/>
      <c r="K153" s="250"/>
    </row>
    <row r="154" spans="2:11" ht="15" customHeight="1">
      <c r="B154" s="229"/>
      <c r="C154" s="254" t="s">
        <v>866</v>
      </c>
      <c r="D154" s="209"/>
      <c r="E154" s="209"/>
      <c r="F154" s="255" t="s">
        <v>853</v>
      </c>
      <c r="G154" s="209"/>
      <c r="H154" s="254" t="s">
        <v>886</v>
      </c>
      <c r="I154" s="254" t="s">
        <v>849</v>
      </c>
      <c r="J154" s="254">
        <v>50</v>
      </c>
      <c r="K154" s="250"/>
    </row>
    <row r="155" spans="2:11" ht="15" customHeight="1">
      <c r="B155" s="229"/>
      <c r="C155" s="254" t="s">
        <v>874</v>
      </c>
      <c r="D155" s="209"/>
      <c r="E155" s="209"/>
      <c r="F155" s="255" t="s">
        <v>853</v>
      </c>
      <c r="G155" s="209"/>
      <c r="H155" s="254" t="s">
        <v>886</v>
      </c>
      <c r="I155" s="254" t="s">
        <v>849</v>
      </c>
      <c r="J155" s="254">
        <v>50</v>
      </c>
      <c r="K155" s="250"/>
    </row>
    <row r="156" spans="2:11" ht="15" customHeight="1">
      <c r="B156" s="229"/>
      <c r="C156" s="254" t="s">
        <v>872</v>
      </c>
      <c r="D156" s="209"/>
      <c r="E156" s="209"/>
      <c r="F156" s="255" t="s">
        <v>853</v>
      </c>
      <c r="G156" s="209"/>
      <c r="H156" s="254" t="s">
        <v>886</v>
      </c>
      <c r="I156" s="254" t="s">
        <v>849</v>
      </c>
      <c r="J156" s="254">
        <v>50</v>
      </c>
      <c r="K156" s="250"/>
    </row>
    <row r="157" spans="2:11" ht="15" customHeight="1">
      <c r="B157" s="229"/>
      <c r="C157" s="254" t="s">
        <v>82</v>
      </c>
      <c r="D157" s="209"/>
      <c r="E157" s="209"/>
      <c r="F157" s="255" t="s">
        <v>847</v>
      </c>
      <c r="G157" s="209"/>
      <c r="H157" s="254" t="s">
        <v>908</v>
      </c>
      <c r="I157" s="254" t="s">
        <v>849</v>
      </c>
      <c r="J157" s="254" t="s">
        <v>909</v>
      </c>
      <c r="K157" s="250"/>
    </row>
    <row r="158" spans="2:11" ht="15" customHeight="1">
      <c r="B158" s="229"/>
      <c r="C158" s="254" t="s">
        <v>910</v>
      </c>
      <c r="D158" s="209"/>
      <c r="E158" s="209"/>
      <c r="F158" s="255" t="s">
        <v>847</v>
      </c>
      <c r="G158" s="209"/>
      <c r="H158" s="254" t="s">
        <v>911</v>
      </c>
      <c r="I158" s="254" t="s">
        <v>881</v>
      </c>
      <c r="J158" s="254"/>
      <c r="K158" s="250"/>
    </row>
    <row r="159" spans="2:11" ht="15" customHeight="1">
      <c r="B159" s="256"/>
      <c r="C159" s="238"/>
      <c r="D159" s="238"/>
      <c r="E159" s="238"/>
      <c r="F159" s="238"/>
      <c r="G159" s="238"/>
      <c r="H159" s="238"/>
      <c r="I159" s="238"/>
      <c r="J159" s="238"/>
      <c r="K159" s="257"/>
    </row>
    <row r="160" spans="2:11" ht="18.75" customHeight="1">
      <c r="B160" s="205"/>
      <c r="C160" s="209"/>
      <c r="D160" s="209"/>
      <c r="E160" s="209"/>
      <c r="F160" s="228"/>
      <c r="G160" s="209"/>
      <c r="H160" s="209"/>
      <c r="I160" s="209"/>
      <c r="J160" s="209"/>
      <c r="K160" s="205"/>
    </row>
    <row r="161" spans="2:11" ht="18.75" customHeight="1">
      <c r="B161" s="205"/>
      <c r="C161" s="209"/>
      <c r="D161" s="209"/>
      <c r="E161" s="209"/>
      <c r="F161" s="228"/>
      <c r="G161" s="209"/>
      <c r="H161" s="209"/>
      <c r="I161" s="209"/>
      <c r="J161" s="209"/>
      <c r="K161" s="205"/>
    </row>
    <row r="162" spans="2:11" ht="18.75" customHeight="1">
      <c r="B162" s="205"/>
      <c r="C162" s="209"/>
      <c r="D162" s="209"/>
      <c r="E162" s="209"/>
      <c r="F162" s="228"/>
      <c r="G162" s="209"/>
      <c r="H162" s="209"/>
      <c r="I162" s="209"/>
      <c r="J162" s="209"/>
      <c r="K162" s="205"/>
    </row>
    <row r="163" spans="2:11" ht="18.75" customHeight="1">
      <c r="B163" s="205"/>
      <c r="C163" s="209"/>
      <c r="D163" s="209"/>
      <c r="E163" s="209"/>
      <c r="F163" s="228"/>
      <c r="G163" s="209"/>
      <c r="H163" s="209"/>
      <c r="I163" s="209"/>
      <c r="J163" s="209"/>
      <c r="K163" s="205"/>
    </row>
    <row r="164" spans="2:11" ht="18.75" customHeight="1">
      <c r="B164" s="205"/>
      <c r="C164" s="209"/>
      <c r="D164" s="209"/>
      <c r="E164" s="209"/>
      <c r="F164" s="228"/>
      <c r="G164" s="209"/>
      <c r="H164" s="209"/>
      <c r="I164" s="209"/>
      <c r="J164" s="209"/>
      <c r="K164" s="205"/>
    </row>
    <row r="165" spans="2:11" ht="18.75" customHeight="1">
      <c r="B165" s="205"/>
      <c r="C165" s="209"/>
      <c r="D165" s="209"/>
      <c r="E165" s="209"/>
      <c r="F165" s="228"/>
      <c r="G165" s="209"/>
      <c r="H165" s="209"/>
      <c r="I165" s="209"/>
      <c r="J165" s="209"/>
      <c r="K165" s="205"/>
    </row>
    <row r="166" spans="2:11" ht="18.75" customHeight="1">
      <c r="B166" s="205"/>
      <c r="C166" s="209"/>
      <c r="D166" s="209"/>
      <c r="E166" s="209"/>
      <c r="F166" s="228"/>
      <c r="G166" s="209"/>
      <c r="H166" s="209"/>
      <c r="I166" s="209"/>
      <c r="J166" s="209"/>
      <c r="K166" s="205"/>
    </row>
    <row r="167" spans="2:11" ht="18.75" customHeight="1">
      <c r="B167" s="215"/>
      <c r="C167" s="215"/>
      <c r="D167" s="215"/>
      <c r="E167" s="215"/>
      <c r="F167" s="215"/>
      <c r="G167" s="215"/>
      <c r="H167" s="215"/>
      <c r="I167" s="215"/>
      <c r="J167" s="215"/>
      <c r="K167" s="215"/>
    </row>
    <row r="168" spans="2:11" ht="7.5" customHeight="1">
      <c r="B168" s="197"/>
      <c r="C168" s="198"/>
      <c r="D168" s="198"/>
      <c r="E168" s="198"/>
      <c r="F168" s="198"/>
      <c r="G168" s="198"/>
      <c r="H168" s="198"/>
      <c r="I168" s="198"/>
      <c r="J168" s="198"/>
      <c r="K168" s="199"/>
    </row>
    <row r="169" spans="2:11" ht="45" customHeight="1">
      <c r="B169" s="200"/>
      <c r="C169" s="315" t="s">
        <v>912</v>
      </c>
      <c r="D169" s="315"/>
      <c r="E169" s="315"/>
      <c r="F169" s="315"/>
      <c r="G169" s="315"/>
      <c r="H169" s="315"/>
      <c r="I169" s="315"/>
      <c r="J169" s="315"/>
      <c r="K169" s="201"/>
    </row>
    <row r="170" spans="2:11" ht="17.25" customHeight="1">
      <c r="B170" s="200"/>
      <c r="C170" s="221" t="s">
        <v>841</v>
      </c>
      <c r="D170" s="221"/>
      <c r="E170" s="221"/>
      <c r="F170" s="221" t="s">
        <v>842</v>
      </c>
      <c r="G170" s="258"/>
      <c r="H170" s="259" t="s">
        <v>112</v>
      </c>
      <c r="I170" s="259" t="s">
        <v>52</v>
      </c>
      <c r="J170" s="221" t="s">
        <v>843</v>
      </c>
      <c r="K170" s="201"/>
    </row>
    <row r="171" spans="2:11" ht="17.25" customHeight="1">
      <c r="B171" s="202"/>
      <c r="C171" s="223" t="s">
        <v>844</v>
      </c>
      <c r="D171" s="223"/>
      <c r="E171" s="223"/>
      <c r="F171" s="224" t="s">
        <v>845</v>
      </c>
      <c r="G171" s="260"/>
      <c r="H171" s="261"/>
      <c r="I171" s="261"/>
      <c r="J171" s="223" t="s">
        <v>846</v>
      </c>
      <c r="K171" s="203"/>
    </row>
    <row r="172" spans="2:11" ht="5.25" customHeight="1">
      <c r="B172" s="229"/>
      <c r="C172" s="226"/>
      <c r="D172" s="226"/>
      <c r="E172" s="226"/>
      <c r="F172" s="226"/>
      <c r="G172" s="227"/>
      <c r="H172" s="226"/>
      <c r="I172" s="226"/>
      <c r="J172" s="226"/>
      <c r="K172" s="250"/>
    </row>
    <row r="173" spans="2:11" ht="15" customHeight="1">
      <c r="B173" s="229"/>
      <c r="C173" s="209" t="s">
        <v>850</v>
      </c>
      <c r="D173" s="209"/>
      <c r="E173" s="209"/>
      <c r="F173" s="228" t="s">
        <v>847</v>
      </c>
      <c r="G173" s="209"/>
      <c r="H173" s="209" t="s">
        <v>886</v>
      </c>
      <c r="I173" s="209" t="s">
        <v>849</v>
      </c>
      <c r="J173" s="209">
        <v>120</v>
      </c>
      <c r="K173" s="250"/>
    </row>
    <row r="174" spans="2:11" ht="15" customHeight="1">
      <c r="B174" s="229"/>
      <c r="C174" s="209" t="s">
        <v>895</v>
      </c>
      <c r="D174" s="209"/>
      <c r="E174" s="209"/>
      <c r="F174" s="228" t="s">
        <v>847</v>
      </c>
      <c r="G174" s="209"/>
      <c r="H174" s="209" t="s">
        <v>896</v>
      </c>
      <c r="I174" s="209" t="s">
        <v>849</v>
      </c>
      <c r="J174" s="209" t="s">
        <v>897</v>
      </c>
      <c r="K174" s="250"/>
    </row>
    <row r="175" spans="2:11" ht="15" customHeight="1">
      <c r="B175" s="229"/>
      <c r="C175" s="209" t="s">
        <v>795</v>
      </c>
      <c r="D175" s="209"/>
      <c r="E175" s="209"/>
      <c r="F175" s="228" t="s">
        <v>847</v>
      </c>
      <c r="G175" s="209"/>
      <c r="H175" s="209" t="s">
        <v>913</v>
      </c>
      <c r="I175" s="209" t="s">
        <v>849</v>
      </c>
      <c r="J175" s="209" t="s">
        <v>897</v>
      </c>
      <c r="K175" s="250"/>
    </row>
    <row r="176" spans="2:11" ht="15" customHeight="1">
      <c r="B176" s="229"/>
      <c r="C176" s="209" t="s">
        <v>852</v>
      </c>
      <c r="D176" s="209"/>
      <c r="E176" s="209"/>
      <c r="F176" s="228" t="s">
        <v>853</v>
      </c>
      <c r="G176" s="209"/>
      <c r="H176" s="209" t="s">
        <v>913</v>
      </c>
      <c r="I176" s="209" t="s">
        <v>849</v>
      </c>
      <c r="J176" s="209">
        <v>50</v>
      </c>
      <c r="K176" s="250"/>
    </row>
    <row r="177" spans="2:11" ht="15" customHeight="1">
      <c r="B177" s="229"/>
      <c r="C177" s="209" t="s">
        <v>855</v>
      </c>
      <c r="D177" s="209"/>
      <c r="E177" s="209"/>
      <c r="F177" s="228" t="s">
        <v>847</v>
      </c>
      <c r="G177" s="209"/>
      <c r="H177" s="209" t="s">
        <v>913</v>
      </c>
      <c r="I177" s="209" t="s">
        <v>857</v>
      </c>
      <c r="J177" s="209"/>
      <c r="K177" s="250"/>
    </row>
    <row r="178" spans="2:11" ht="15" customHeight="1">
      <c r="B178" s="229"/>
      <c r="C178" s="209" t="s">
        <v>866</v>
      </c>
      <c r="D178" s="209"/>
      <c r="E178" s="209"/>
      <c r="F178" s="228" t="s">
        <v>853</v>
      </c>
      <c r="G178" s="209"/>
      <c r="H178" s="209" t="s">
        <v>913</v>
      </c>
      <c r="I178" s="209" t="s">
        <v>849</v>
      </c>
      <c r="J178" s="209">
        <v>50</v>
      </c>
      <c r="K178" s="250"/>
    </row>
    <row r="179" spans="2:11" ht="15" customHeight="1">
      <c r="B179" s="229"/>
      <c r="C179" s="209" t="s">
        <v>874</v>
      </c>
      <c r="D179" s="209"/>
      <c r="E179" s="209"/>
      <c r="F179" s="228" t="s">
        <v>853</v>
      </c>
      <c r="G179" s="209"/>
      <c r="H179" s="209" t="s">
        <v>913</v>
      </c>
      <c r="I179" s="209" t="s">
        <v>849</v>
      </c>
      <c r="J179" s="209">
        <v>50</v>
      </c>
      <c r="K179" s="250"/>
    </row>
    <row r="180" spans="2:11" ht="15" customHeight="1">
      <c r="B180" s="229"/>
      <c r="C180" s="209" t="s">
        <v>872</v>
      </c>
      <c r="D180" s="209"/>
      <c r="E180" s="209"/>
      <c r="F180" s="228" t="s">
        <v>853</v>
      </c>
      <c r="G180" s="209"/>
      <c r="H180" s="209" t="s">
        <v>913</v>
      </c>
      <c r="I180" s="209" t="s">
        <v>849</v>
      </c>
      <c r="J180" s="209">
        <v>50</v>
      </c>
      <c r="K180" s="250"/>
    </row>
    <row r="181" spans="2:11" ht="15" customHeight="1">
      <c r="B181" s="229"/>
      <c r="C181" s="209" t="s">
        <v>111</v>
      </c>
      <c r="D181" s="209"/>
      <c r="E181" s="209"/>
      <c r="F181" s="228" t="s">
        <v>847</v>
      </c>
      <c r="G181" s="209"/>
      <c r="H181" s="209" t="s">
        <v>914</v>
      </c>
      <c r="I181" s="209" t="s">
        <v>915</v>
      </c>
      <c r="J181" s="209"/>
      <c r="K181" s="250"/>
    </row>
    <row r="182" spans="2:11" ht="15" customHeight="1">
      <c r="B182" s="229"/>
      <c r="C182" s="209" t="s">
        <v>52</v>
      </c>
      <c r="D182" s="209"/>
      <c r="E182" s="209"/>
      <c r="F182" s="228" t="s">
        <v>847</v>
      </c>
      <c r="G182" s="209"/>
      <c r="H182" s="209" t="s">
        <v>916</v>
      </c>
      <c r="I182" s="209" t="s">
        <v>917</v>
      </c>
      <c r="J182" s="209">
        <v>1</v>
      </c>
      <c r="K182" s="250"/>
    </row>
    <row r="183" spans="2:11" ht="15" customHeight="1">
      <c r="B183" s="229"/>
      <c r="C183" s="209" t="s">
        <v>48</v>
      </c>
      <c r="D183" s="209"/>
      <c r="E183" s="209"/>
      <c r="F183" s="228" t="s">
        <v>847</v>
      </c>
      <c r="G183" s="209"/>
      <c r="H183" s="209" t="s">
        <v>918</v>
      </c>
      <c r="I183" s="209" t="s">
        <v>849</v>
      </c>
      <c r="J183" s="209">
        <v>20</v>
      </c>
      <c r="K183" s="250"/>
    </row>
    <row r="184" spans="2:11" ht="15" customHeight="1">
      <c r="B184" s="229"/>
      <c r="C184" s="209" t="s">
        <v>112</v>
      </c>
      <c r="D184" s="209"/>
      <c r="E184" s="209"/>
      <c r="F184" s="228" t="s">
        <v>847</v>
      </c>
      <c r="G184" s="209"/>
      <c r="H184" s="209" t="s">
        <v>919</v>
      </c>
      <c r="I184" s="209" t="s">
        <v>849</v>
      </c>
      <c r="J184" s="209">
        <v>255</v>
      </c>
      <c r="K184" s="250"/>
    </row>
    <row r="185" spans="2:11" ht="15" customHeight="1">
      <c r="B185" s="229"/>
      <c r="C185" s="209" t="s">
        <v>113</v>
      </c>
      <c r="D185" s="209"/>
      <c r="E185" s="209"/>
      <c r="F185" s="228" t="s">
        <v>847</v>
      </c>
      <c r="G185" s="209"/>
      <c r="H185" s="209" t="s">
        <v>811</v>
      </c>
      <c r="I185" s="209" t="s">
        <v>849</v>
      </c>
      <c r="J185" s="209">
        <v>10</v>
      </c>
      <c r="K185" s="250"/>
    </row>
    <row r="186" spans="2:11" ht="15" customHeight="1">
      <c r="B186" s="229"/>
      <c r="C186" s="209" t="s">
        <v>114</v>
      </c>
      <c r="D186" s="209"/>
      <c r="E186" s="209"/>
      <c r="F186" s="228" t="s">
        <v>847</v>
      </c>
      <c r="G186" s="209"/>
      <c r="H186" s="209" t="s">
        <v>920</v>
      </c>
      <c r="I186" s="209" t="s">
        <v>881</v>
      </c>
      <c r="J186" s="209"/>
      <c r="K186" s="250"/>
    </row>
    <row r="187" spans="2:11" ht="15" customHeight="1">
      <c r="B187" s="229"/>
      <c r="C187" s="209" t="s">
        <v>921</v>
      </c>
      <c r="D187" s="209"/>
      <c r="E187" s="209"/>
      <c r="F187" s="228" t="s">
        <v>847</v>
      </c>
      <c r="G187" s="209"/>
      <c r="H187" s="209" t="s">
        <v>922</v>
      </c>
      <c r="I187" s="209" t="s">
        <v>881</v>
      </c>
      <c r="J187" s="209"/>
      <c r="K187" s="250"/>
    </row>
    <row r="188" spans="2:11" ht="15" customHeight="1">
      <c r="B188" s="229"/>
      <c r="C188" s="209" t="s">
        <v>910</v>
      </c>
      <c r="D188" s="209"/>
      <c r="E188" s="209"/>
      <c r="F188" s="228" t="s">
        <v>847</v>
      </c>
      <c r="G188" s="209"/>
      <c r="H188" s="209" t="s">
        <v>923</v>
      </c>
      <c r="I188" s="209" t="s">
        <v>881</v>
      </c>
      <c r="J188" s="209"/>
      <c r="K188" s="250"/>
    </row>
    <row r="189" spans="2:11" ht="15" customHeight="1">
      <c r="B189" s="229"/>
      <c r="C189" s="209" t="s">
        <v>116</v>
      </c>
      <c r="D189" s="209"/>
      <c r="E189" s="209"/>
      <c r="F189" s="228" t="s">
        <v>853</v>
      </c>
      <c r="G189" s="209"/>
      <c r="H189" s="209" t="s">
        <v>924</v>
      </c>
      <c r="I189" s="209" t="s">
        <v>849</v>
      </c>
      <c r="J189" s="209">
        <v>50</v>
      </c>
      <c r="K189" s="250"/>
    </row>
    <row r="190" spans="2:11" ht="15" customHeight="1">
      <c r="B190" s="229"/>
      <c r="C190" s="209" t="s">
        <v>925</v>
      </c>
      <c r="D190" s="209"/>
      <c r="E190" s="209"/>
      <c r="F190" s="228" t="s">
        <v>853</v>
      </c>
      <c r="G190" s="209"/>
      <c r="H190" s="209" t="s">
        <v>926</v>
      </c>
      <c r="I190" s="209" t="s">
        <v>927</v>
      </c>
      <c r="J190" s="209"/>
      <c r="K190" s="250"/>
    </row>
    <row r="191" spans="2:11" ht="15" customHeight="1">
      <c r="B191" s="229"/>
      <c r="C191" s="209" t="s">
        <v>928</v>
      </c>
      <c r="D191" s="209"/>
      <c r="E191" s="209"/>
      <c r="F191" s="228" t="s">
        <v>853</v>
      </c>
      <c r="G191" s="209"/>
      <c r="H191" s="209" t="s">
        <v>929</v>
      </c>
      <c r="I191" s="209" t="s">
        <v>927</v>
      </c>
      <c r="J191" s="209"/>
      <c r="K191" s="250"/>
    </row>
    <row r="192" spans="2:11" ht="15" customHeight="1">
      <c r="B192" s="229"/>
      <c r="C192" s="209" t="s">
        <v>930</v>
      </c>
      <c r="D192" s="209"/>
      <c r="E192" s="209"/>
      <c r="F192" s="228" t="s">
        <v>853</v>
      </c>
      <c r="G192" s="209"/>
      <c r="H192" s="209" t="s">
        <v>931</v>
      </c>
      <c r="I192" s="209" t="s">
        <v>927</v>
      </c>
      <c r="J192" s="209"/>
      <c r="K192" s="250"/>
    </row>
    <row r="193" spans="2:11" ht="15" customHeight="1">
      <c r="B193" s="229"/>
      <c r="C193" s="262" t="s">
        <v>932</v>
      </c>
      <c r="D193" s="209"/>
      <c r="E193" s="209"/>
      <c r="F193" s="228" t="s">
        <v>853</v>
      </c>
      <c r="G193" s="209"/>
      <c r="H193" s="209" t="s">
        <v>933</v>
      </c>
      <c r="I193" s="209" t="s">
        <v>934</v>
      </c>
      <c r="J193" s="263" t="s">
        <v>935</v>
      </c>
      <c r="K193" s="250"/>
    </row>
    <row r="194" spans="2:11" ht="15" customHeight="1">
      <c r="B194" s="229"/>
      <c r="C194" s="214" t="s">
        <v>37</v>
      </c>
      <c r="D194" s="209"/>
      <c r="E194" s="209"/>
      <c r="F194" s="228" t="s">
        <v>847</v>
      </c>
      <c r="G194" s="209"/>
      <c r="H194" s="205" t="s">
        <v>936</v>
      </c>
      <c r="I194" s="209" t="s">
        <v>937</v>
      </c>
      <c r="J194" s="209"/>
      <c r="K194" s="250"/>
    </row>
    <row r="195" spans="2:11" ht="15" customHeight="1">
      <c r="B195" s="229"/>
      <c r="C195" s="214" t="s">
        <v>938</v>
      </c>
      <c r="D195" s="209"/>
      <c r="E195" s="209"/>
      <c r="F195" s="228" t="s">
        <v>847</v>
      </c>
      <c r="G195" s="209"/>
      <c r="H195" s="209" t="s">
        <v>939</v>
      </c>
      <c r="I195" s="209" t="s">
        <v>881</v>
      </c>
      <c r="J195" s="209"/>
      <c r="K195" s="250"/>
    </row>
    <row r="196" spans="2:11" ht="15" customHeight="1">
      <c r="B196" s="229"/>
      <c r="C196" s="214" t="s">
        <v>940</v>
      </c>
      <c r="D196" s="209"/>
      <c r="E196" s="209"/>
      <c r="F196" s="228" t="s">
        <v>847</v>
      </c>
      <c r="G196" s="209"/>
      <c r="H196" s="209" t="s">
        <v>941</v>
      </c>
      <c r="I196" s="209" t="s">
        <v>881</v>
      </c>
      <c r="J196" s="209"/>
      <c r="K196" s="250"/>
    </row>
    <row r="197" spans="2:11" ht="15" customHeight="1">
      <c r="B197" s="229"/>
      <c r="C197" s="214" t="s">
        <v>754</v>
      </c>
      <c r="D197" s="209"/>
      <c r="E197" s="209"/>
      <c r="F197" s="228" t="s">
        <v>853</v>
      </c>
      <c r="G197" s="209"/>
      <c r="H197" s="209" t="s">
        <v>942</v>
      </c>
      <c r="I197" s="209" t="s">
        <v>881</v>
      </c>
      <c r="J197" s="209"/>
      <c r="K197" s="250"/>
    </row>
    <row r="198" spans="2:11" ht="15" customHeight="1">
      <c r="B198" s="256"/>
      <c r="C198" s="264"/>
      <c r="D198" s="238"/>
      <c r="E198" s="238"/>
      <c r="F198" s="238"/>
      <c r="G198" s="238"/>
      <c r="H198" s="238"/>
      <c r="I198" s="238"/>
      <c r="J198" s="238"/>
      <c r="K198" s="257"/>
    </row>
    <row r="199" spans="2:11" ht="18.75" customHeight="1">
      <c r="B199" s="205"/>
      <c r="C199" s="209"/>
      <c r="D199" s="209"/>
      <c r="E199" s="209"/>
      <c r="F199" s="228"/>
      <c r="G199" s="209"/>
      <c r="H199" s="209"/>
      <c r="I199" s="209"/>
      <c r="J199" s="209"/>
      <c r="K199" s="205"/>
    </row>
    <row r="200" spans="2:11" ht="18.75" customHeight="1">
      <c r="B200" s="215"/>
      <c r="C200" s="215"/>
      <c r="D200" s="215"/>
      <c r="E200" s="215"/>
      <c r="F200" s="215"/>
      <c r="G200" s="215"/>
      <c r="H200" s="215"/>
      <c r="I200" s="215"/>
      <c r="J200" s="215"/>
      <c r="K200" s="215"/>
    </row>
    <row r="201" spans="2:11">
      <c r="B201" s="197"/>
      <c r="C201" s="198"/>
      <c r="D201" s="198"/>
      <c r="E201" s="198"/>
      <c r="F201" s="198"/>
      <c r="G201" s="198"/>
      <c r="H201" s="198"/>
      <c r="I201" s="198"/>
      <c r="J201" s="198"/>
      <c r="K201" s="199"/>
    </row>
    <row r="202" spans="2:11" ht="21" customHeight="1">
      <c r="B202" s="200"/>
      <c r="C202" s="315" t="s">
        <v>943</v>
      </c>
      <c r="D202" s="315"/>
      <c r="E202" s="315"/>
      <c r="F202" s="315"/>
      <c r="G202" s="315"/>
      <c r="H202" s="315"/>
      <c r="I202" s="315"/>
      <c r="J202" s="315"/>
      <c r="K202" s="201"/>
    </row>
    <row r="203" spans="2:11" ht="25.5" customHeight="1">
      <c r="B203" s="200"/>
      <c r="C203" s="265" t="s">
        <v>944</v>
      </c>
      <c r="D203" s="265"/>
      <c r="E203" s="265"/>
      <c r="F203" s="265" t="s">
        <v>945</v>
      </c>
      <c r="G203" s="266"/>
      <c r="H203" s="311" t="s">
        <v>946</v>
      </c>
      <c r="I203" s="311"/>
      <c r="J203" s="311"/>
      <c r="K203" s="201"/>
    </row>
    <row r="204" spans="2:11" ht="5.25" customHeight="1">
      <c r="B204" s="229"/>
      <c r="C204" s="226"/>
      <c r="D204" s="226"/>
      <c r="E204" s="226"/>
      <c r="F204" s="226"/>
      <c r="G204" s="209"/>
      <c r="H204" s="226"/>
      <c r="I204" s="226"/>
      <c r="J204" s="226"/>
      <c r="K204" s="250"/>
    </row>
    <row r="205" spans="2:11" ht="15" customHeight="1">
      <c r="B205" s="229"/>
      <c r="C205" s="209" t="s">
        <v>937</v>
      </c>
      <c r="D205" s="209"/>
      <c r="E205" s="209"/>
      <c r="F205" s="228" t="s">
        <v>38</v>
      </c>
      <c r="G205" s="209"/>
      <c r="H205" s="312" t="s">
        <v>947</v>
      </c>
      <c r="I205" s="312"/>
      <c r="J205" s="312"/>
      <c r="K205" s="250"/>
    </row>
    <row r="206" spans="2:11" ht="15" customHeight="1">
      <c r="B206" s="229"/>
      <c r="C206" s="235"/>
      <c r="D206" s="209"/>
      <c r="E206" s="209"/>
      <c r="F206" s="228" t="s">
        <v>39</v>
      </c>
      <c r="G206" s="209"/>
      <c r="H206" s="312" t="s">
        <v>948</v>
      </c>
      <c r="I206" s="312"/>
      <c r="J206" s="312"/>
      <c r="K206" s="250"/>
    </row>
    <row r="207" spans="2:11" ht="15" customHeight="1">
      <c r="B207" s="229"/>
      <c r="C207" s="235"/>
      <c r="D207" s="209"/>
      <c r="E207" s="209"/>
      <c r="F207" s="228" t="s">
        <v>42</v>
      </c>
      <c r="G207" s="209"/>
      <c r="H207" s="312" t="s">
        <v>949</v>
      </c>
      <c r="I207" s="312"/>
      <c r="J207" s="312"/>
      <c r="K207" s="250"/>
    </row>
    <row r="208" spans="2:11" ht="15" customHeight="1">
      <c r="B208" s="229"/>
      <c r="C208" s="209"/>
      <c r="D208" s="209"/>
      <c r="E208" s="209"/>
      <c r="F208" s="228" t="s">
        <v>40</v>
      </c>
      <c r="G208" s="209"/>
      <c r="H208" s="312" t="s">
        <v>950</v>
      </c>
      <c r="I208" s="312"/>
      <c r="J208" s="312"/>
      <c r="K208" s="250"/>
    </row>
    <row r="209" spans="2:11" ht="15" customHeight="1">
      <c r="B209" s="229"/>
      <c r="C209" s="209"/>
      <c r="D209" s="209"/>
      <c r="E209" s="209"/>
      <c r="F209" s="228" t="s">
        <v>41</v>
      </c>
      <c r="G209" s="209"/>
      <c r="H209" s="312" t="s">
        <v>951</v>
      </c>
      <c r="I209" s="312"/>
      <c r="J209" s="312"/>
      <c r="K209" s="250"/>
    </row>
    <row r="210" spans="2:11" ht="15" customHeight="1">
      <c r="B210" s="229"/>
      <c r="C210" s="209"/>
      <c r="D210" s="209"/>
      <c r="E210" s="209"/>
      <c r="F210" s="228"/>
      <c r="G210" s="209"/>
      <c r="H210" s="209"/>
      <c r="I210" s="209"/>
      <c r="J210" s="209"/>
      <c r="K210" s="250"/>
    </row>
    <row r="211" spans="2:11" ht="15" customHeight="1">
      <c r="B211" s="229"/>
      <c r="C211" s="209" t="s">
        <v>893</v>
      </c>
      <c r="D211" s="209"/>
      <c r="E211" s="209"/>
      <c r="F211" s="228" t="s">
        <v>71</v>
      </c>
      <c r="G211" s="209"/>
      <c r="H211" s="312" t="s">
        <v>952</v>
      </c>
      <c r="I211" s="312"/>
      <c r="J211" s="312"/>
      <c r="K211" s="250"/>
    </row>
    <row r="212" spans="2:11" ht="15" customHeight="1">
      <c r="B212" s="229"/>
      <c r="C212" s="235"/>
      <c r="D212" s="209"/>
      <c r="E212" s="209"/>
      <c r="F212" s="228" t="s">
        <v>789</v>
      </c>
      <c r="G212" s="209"/>
      <c r="H212" s="312" t="s">
        <v>790</v>
      </c>
      <c r="I212" s="312"/>
      <c r="J212" s="312"/>
      <c r="K212" s="250"/>
    </row>
    <row r="213" spans="2:11" ht="15" customHeight="1">
      <c r="B213" s="229"/>
      <c r="C213" s="209"/>
      <c r="D213" s="209"/>
      <c r="E213" s="209"/>
      <c r="F213" s="228" t="s">
        <v>787</v>
      </c>
      <c r="G213" s="209"/>
      <c r="H213" s="312" t="s">
        <v>953</v>
      </c>
      <c r="I213" s="312"/>
      <c r="J213" s="312"/>
      <c r="K213" s="250"/>
    </row>
    <row r="214" spans="2:11" ht="15" customHeight="1">
      <c r="B214" s="267"/>
      <c r="C214" s="235"/>
      <c r="D214" s="235"/>
      <c r="E214" s="235"/>
      <c r="F214" s="228" t="s">
        <v>791</v>
      </c>
      <c r="G214" s="214"/>
      <c r="H214" s="313" t="s">
        <v>792</v>
      </c>
      <c r="I214" s="313"/>
      <c r="J214" s="313"/>
      <c r="K214" s="268"/>
    </row>
    <row r="215" spans="2:11" ht="15" customHeight="1">
      <c r="B215" s="267"/>
      <c r="C215" s="235"/>
      <c r="D215" s="235"/>
      <c r="E215" s="235"/>
      <c r="F215" s="228" t="s">
        <v>793</v>
      </c>
      <c r="G215" s="214"/>
      <c r="H215" s="313" t="s">
        <v>954</v>
      </c>
      <c r="I215" s="313"/>
      <c r="J215" s="313"/>
      <c r="K215" s="268"/>
    </row>
    <row r="216" spans="2:11" ht="15" customHeight="1">
      <c r="B216" s="267"/>
      <c r="C216" s="235"/>
      <c r="D216" s="235"/>
      <c r="E216" s="235"/>
      <c r="F216" s="269"/>
      <c r="G216" s="214"/>
      <c r="H216" s="270"/>
      <c r="I216" s="270"/>
      <c r="J216" s="270"/>
      <c r="K216" s="268"/>
    </row>
    <row r="217" spans="2:11" ht="15" customHeight="1">
      <c r="B217" s="267"/>
      <c r="C217" s="209" t="s">
        <v>917</v>
      </c>
      <c r="D217" s="235"/>
      <c r="E217" s="235"/>
      <c r="F217" s="228">
        <v>1</v>
      </c>
      <c r="G217" s="214"/>
      <c r="H217" s="313" t="s">
        <v>955</v>
      </c>
      <c r="I217" s="313"/>
      <c r="J217" s="313"/>
      <c r="K217" s="268"/>
    </row>
    <row r="218" spans="2:11" ht="15" customHeight="1">
      <c r="B218" s="267"/>
      <c r="C218" s="235"/>
      <c r="D218" s="235"/>
      <c r="E218" s="235"/>
      <c r="F218" s="228">
        <v>2</v>
      </c>
      <c r="G218" s="214"/>
      <c r="H218" s="313" t="s">
        <v>956</v>
      </c>
      <c r="I218" s="313"/>
      <c r="J218" s="313"/>
      <c r="K218" s="268"/>
    </row>
    <row r="219" spans="2:11" ht="15" customHeight="1">
      <c r="B219" s="267"/>
      <c r="C219" s="235"/>
      <c r="D219" s="235"/>
      <c r="E219" s="235"/>
      <c r="F219" s="228">
        <v>3</v>
      </c>
      <c r="G219" s="214"/>
      <c r="H219" s="313" t="s">
        <v>957</v>
      </c>
      <c r="I219" s="313"/>
      <c r="J219" s="313"/>
      <c r="K219" s="268"/>
    </row>
    <row r="220" spans="2:11" ht="15" customHeight="1">
      <c r="B220" s="267"/>
      <c r="C220" s="235"/>
      <c r="D220" s="235"/>
      <c r="E220" s="235"/>
      <c r="F220" s="228">
        <v>4</v>
      </c>
      <c r="G220" s="214"/>
      <c r="H220" s="313" t="s">
        <v>958</v>
      </c>
      <c r="I220" s="313"/>
      <c r="J220" s="313"/>
      <c r="K220" s="268"/>
    </row>
    <row r="221" spans="2:11" ht="12.75" customHeight="1">
      <c r="B221" s="271"/>
      <c r="C221" s="272"/>
      <c r="D221" s="272"/>
      <c r="E221" s="272"/>
      <c r="F221" s="272"/>
      <c r="G221" s="272"/>
      <c r="H221" s="272"/>
      <c r="I221" s="272"/>
      <c r="J221" s="272"/>
      <c r="K221" s="273"/>
    </row>
  </sheetData>
  <sheetProtection formatCells="0" formatColumns="0" formatRows="0" insertColumns="0" insertRows="0" insertHyperlinks="0" deleteColumns="0" deleteRows="0" sort="0" autoFilter="0" pivotTables="0"/>
  <mergeCells count="77">
    <mergeCell ref="C9:J9"/>
    <mergeCell ref="D10:J10"/>
    <mergeCell ref="C3:J3"/>
    <mergeCell ref="C4:J4"/>
    <mergeCell ref="C6:J6"/>
    <mergeCell ref="C7:J7"/>
    <mergeCell ref="C23:J23"/>
    <mergeCell ref="C24:J24"/>
    <mergeCell ref="D31:J31"/>
    <mergeCell ref="D11:J11"/>
    <mergeCell ref="D13:J13"/>
    <mergeCell ref="G40:J40"/>
    <mergeCell ref="G41:J41"/>
    <mergeCell ref="G42:J42"/>
    <mergeCell ref="D14:J14"/>
    <mergeCell ref="D15:J15"/>
    <mergeCell ref="F16:J16"/>
    <mergeCell ref="F17:J17"/>
    <mergeCell ref="G37:J37"/>
    <mergeCell ref="D25:J25"/>
    <mergeCell ref="D26:J26"/>
    <mergeCell ref="D28:J28"/>
    <mergeCell ref="D29:J29"/>
    <mergeCell ref="F18:J18"/>
    <mergeCell ref="F19:J19"/>
    <mergeCell ref="F20:J20"/>
    <mergeCell ref="F21:J21"/>
    <mergeCell ref="D32:J32"/>
    <mergeCell ref="D33:J33"/>
    <mergeCell ref="G34:J34"/>
    <mergeCell ref="G35:J35"/>
    <mergeCell ref="G36:J36"/>
    <mergeCell ref="G38:J38"/>
    <mergeCell ref="D59:J59"/>
    <mergeCell ref="G43:J43"/>
    <mergeCell ref="D45:J45"/>
    <mergeCell ref="E46:J46"/>
    <mergeCell ref="E47:J47"/>
    <mergeCell ref="E48:J48"/>
    <mergeCell ref="D49:J49"/>
    <mergeCell ref="C52:J52"/>
    <mergeCell ref="C53:J53"/>
    <mergeCell ref="C55:J55"/>
    <mergeCell ref="D56:J56"/>
    <mergeCell ref="D57:J57"/>
    <mergeCell ref="D58:J58"/>
    <mergeCell ref="C50:J50"/>
    <mergeCell ref="G39:J39"/>
    <mergeCell ref="C145:J145"/>
    <mergeCell ref="C169:J169"/>
    <mergeCell ref="C202:J202"/>
    <mergeCell ref="D60:J60"/>
    <mergeCell ref="D61:J61"/>
    <mergeCell ref="D63:J63"/>
    <mergeCell ref="D64:J64"/>
    <mergeCell ref="D65:J65"/>
    <mergeCell ref="D66:J66"/>
    <mergeCell ref="D67:J67"/>
    <mergeCell ref="D68:J68"/>
    <mergeCell ref="C73:J73"/>
    <mergeCell ref="C100:J100"/>
    <mergeCell ref="C120:J120"/>
    <mergeCell ref="H203:J203"/>
    <mergeCell ref="H205:J205"/>
    <mergeCell ref="H206:J206"/>
    <mergeCell ref="H207:J207"/>
    <mergeCell ref="H220:J220"/>
    <mergeCell ref="H208:J208"/>
    <mergeCell ref="H209:J209"/>
    <mergeCell ref="H211:J211"/>
    <mergeCell ref="H212:J212"/>
    <mergeCell ref="H213:J213"/>
    <mergeCell ref="H214:J214"/>
    <mergeCell ref="H215:J215"/>
    <mergeCell ref="H217:J217"/>
    <mergeCell ref="H218:J218"/>
    <mergeCell ref="H219:J219"/>
  </mergeCells>
  <pageMargins left="0.7" right="0.7" top="0.78740157499999996" bottom="0.78740157499999996"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Rekapitulace zakázky</vt:lpstr>
      <vt:lpstr>17082 - Oprava kaple Pann...</vt:lpstr>
      <vt:lpstr>Pokyny pro vyplnění</vt:lpstr>
      <vt:lpstr>'17082 - Oprava kaple Pann...'!Názvy_tisku</vt:lpstr>
      <vt:lpstr>'Rekapitulace zakázky'!Názvy_tisku</vt:lpstr>
      <vt:lpstr>'17082 - Oprava kaple Pann...'!Oblast_tisku</vt:lpstr>
      <vt:lpstr>'Rekapitulace zakázky'!Oblast_tisku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LAPTOP-ITEK96EE\Lukáš</dc:creator>
  <cp:lastModifiedBy>Simmer</cp:lastModifiedBy>
  <dcterms:created xsi:type="dcterms:W3CDTF">2017-12-11T07:52:56Z</dcterms:created>
  <dcterms:modified xsi:type="dcterms:W3CDTF">2018-01-03T07:14:54Z</dcterms:modified>
</cp:coreProperties>
</file>