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proje\Desktop\exporty\"/>
    </mc:Choice>
  </mc:AlternateContent>
  <xr:revisionPtr revIDLastSave="0" documentId="13_ncr:1_{20754BE5-95CA-4721-864C-D8FBA6748C62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Rekapitulace stavby" sheetId="1" r:id="rId1"/>
    <sheet name="003_2019 - vodovodní řady..." sheetId="2" r:id="rId2"/>
    <sheet name="003_2019 - Kostomlaty pos..." sheetId="3" r:id="rId3"/>
  </sheets>
  <definedNames>
    <definedName name="_xlnm.Print_Area" localSheetId="2">'003_2019 - Kostomlaty pos...'!$C$4:$Q$70,'003_2019 - Kostomlaty pos...'!$C$76:$Q$106,'003_2019 - Kostomlaty pos...'!$C$112:$Q$234</definedName>
    <definedName name="_xlnm.Print_Area" localSheetId="1">'003_2019 - vodovodní řady...'!$C$4:$Q$70,'003_2019 - vodovodní řady...'!$C$76:$Q$97,'003_2019 - vodovodní řady...'!$C$103:$Q$168</definedName>
    <definedName name="_xlnm.Print_Area" localSheetId="0">'Rekapitulace stavby'!$C$4:$AP$70,'Rekapitulace stavby'!$C$76:$AP$93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59" i="3" l="1"/>
  <c r="AY89" i="1"/>
  <c r="AX89" i="1"/>
  <c r="BI234" i="3"/>
  <c r="BH234" i="3"/>
  <c r="BG234" i="3"/>
  <c r="BF234" i="3"/>
  <c r="AA234" i="3"/>
  <c r="Y234" i="3"/>
  <c r="W234" i="3"/>
  <c r="BK234" i="3"/>
  <c r="N234" i="3"/>
  <c r="BE234" i="3" s="1"/>
  <c r="BI233" i="3"/>
  <c r="BH233" i="3"/>
  <c r="BG233" i="3"/>
  <c r="BF233" i="3"/>
  <c r="AA233" i="3"/>
  <c r="Y233" i="3"/>
  <c r="W233" i="3"/>
  <c r="BK233" i="3"/>
  <c r="N233" i="3"/>
  <c r="BE233" i="3" s="1"/>
  <c r="BI232" i="3"/>
  <c r="BH232" i="3"/>
  <c r="BG232" i="3"/>
  <c r="BF232" i="3"/>
  <c r="AA232" i="3"/>
  <c r="Y232" i="3"/>
  <c r="W232" i="3"/>
  <c r="BK232" i="3"/>
  <c r="N232" i="3"/>
  <c r="BE232" i="3" s="1"/>
  <c r="BI231" i="3"/>
  <c r="BH231" i="3"/>
  <c r="BG231" i="3"/>
  <c r="BF231" i="3"/>
  <c r="BE231" i="3"/>
  <c r="AA231" i="3"/>
  <c r="Y231" i="3"/>
  <c r="W231" i="3"/>
  <c r="BK231" i="3"/>
  <c r="N231" i="3"/>
  <c r="BI230" i="3"/>
  <c r="BH230" i="3"/>
  <c r="BG230" i="3"/>
  <c r="BF230" i="3"/>
  <c r="AA230" i="3"/>
  <c r="Y230" i="3"/>
  <c r="W230" i="3"/>
  <c r="BK230" i="3"/>
  <c r="N230" i="3"/>
  <c r="BE230" i="3" s="1"/>
  <c r="BI229" i="3"/>
  <c r="BH229" i="3"/>
  <c r="BG229" i="3"/>
  <c r="BF229" i="3"/>
  <c r="BE229" i="3"/>
  <c r="AA229" i="3"/>
  <c r="Y229" i="3"/>
  <c r="W229" i="3"/>
  <c r="BK229" i="3"/>
  <c r="N229" i="3"/>
  <c r="BI228" i="3"/>
  <c r="BH228" i="3"/>
  <c r="BG228" i="3"/>
  <c r="BF228" i="3"/>
  <c r="AA228" i="3"/>
  <c r="Y228" i="3"/>
  <c r="W228" i="3"/>
  <c r="BK228" i="3"/>
  <c r="N228" i="3"/>
  <c r="BE228" i="3" s="1"/>
  <c r="BI227" i="3"/>
  <c r="BH227" i="3"/>
  <c r="BG227" i="3"/>
  <c r="BF227" i="3"/>
  <c r="AA227" i="3"/>
  <c r="Y227" i="3"/>
  <c r="W227" i="3"/>
  <c r="BK227" i="3"/>
  <c r="N227" i="3"/>
  <c r="BE227" i="3" s="1"/>
  <c r="BI226" i="3"/>
  <c r="BH226" i="3"/>
  <c r="BG226" i="3"/>
  <c r="BF226" i="3"/>
  <c r="BE226" i="3"/>
  <c r="AA226" i="3"/>
  <c r="Y226" i="3"/>
  <c r="W226" i="3"/>
  <c r="BK226" i="3"/>
  <c r="N226" i="3"/>
  <c r="BI225" i="3"/>
  <c r="BH225" i="3"/>
  <c r="BG225" i="3"/>
  <c r="BF225" i="3"/>
  <c r="BE225" i="3"/>
  <c r="AA225" i="3"/>
  <c r="Y225" i="3"/>
  <c r="W225" i="3"/>
  <c r="BK225" i="3"/>
  <c r="N225" i="3"/>
  <c r="BI224" i="3"/>
  <c r="BH224" i="3"/>
  <c r="BG224" i="3"/>
  <c r="BF224" i="3"/>
  <c r="AA224" i="3"/>
  <c r="Y224" i="3"/>
  <c r="W224" i="3"/>
  <c r="BK224" i="3"/>
  <c r="N224" i="3"/>
  <c r="BE224" i="3" s="1"/>
  <c r="BI223" i="3"/>
  <c r="BH223" i="3"/>
  <c r="BG223" i="3"/>
  <c r="BF223" i="3"/>
  <c r="AA223" i="3"/>
  <c r="Y223" i="3"/>
  <c r="W223" i="3"/>
  <c r="BK223" i="3"/>
  <c r="N223" i="3"/>
  <c r="BE223" i="3" s="1"/>
  <c r="BI222" i="3"/>
  <c r="BH222" i="3"/>
  <c r="BG222" i="3"/>
  <c r="BF222" i="3"/>
  <c r="BE222" i="3"/>
  <c r="AA222" i="3"/>
  <c r="Y222" i="3"/>
  <c r="W222" i="3"/>
  <c r="BK222" i="3"/>
  <c r="N222" i="3"/>
  <c r="BI221" i="3"/>
  <c r="BH221" i="3"/>
  <c r="BG221" i="3"/>
  <c r="BF221" i="3"/>
  <c r="BE221" i="3"/>
  <c r="AA221" i="3"/>
  <c r="Y221" i="3"/>
  <c r="W221" i="3"/>
  <c r="BK221" i="3"/>
  <c r="N221" i="3"/>
  <c r="BI220" i="3"/>
  <c r="BH220" i="3"/>
  <c r="BG220" i="3"/>
  <c r="BF220" i="3"/>
  <c r="AA220" i="3"/>
  <c r="Y220" i="3"/>
  <c r="W220" i="3"/>
  <c r="BK220" i="3"/>
  <c r="N220" i="3"/>
  <c r="BE220" i="3" s="1"/>
  <c r="BI219" i="3"/>
  <c r="BH219" i="3"/>
  <c r="BG219" i="3"/>
  <c r="BF219" i="3"/>
  <c r="AA219" i="3"/>
  <c r="Y219" i="3"/>
  <c r="W219" i="3"/>
  <c r="BK219" i="3"/>
  <c r="N219" i="3"/>
  <c r="BE219" i="3" s="1"/>
  <c r="BI218" i="3"/>
  <c r="BH218" i="3"/>
  <c r="BG218" i="3"/>
  <c r="BF218" i="3"/>
  <c r="BE218" i="3"/>
  <c r="AA218" i="3"/>
  <c r="Y218" i="3"/>
  <c r="W218" i="3"/>
  <c r="BK218" i="3"/>
  <c r="N218" i="3"/>
  <c r="BI217" i="3"/>
  <c r="BH217" i="3"/>
  <c r="BG217" i="3"/>
  <c r="BF217" i="3"/>
  <c r="BE217" i="3"/>
  <c r="AA217" i="3"/>
  <c r="Y217" i="3"/>
  <c r="W217" i="3"/>
  <c r="BK217" i="3"/>
  <c r="N217" i="3"/>
  <c r="BI216" i="3"/>
  <c r="BH216" i="3"/>
  <c r="BG216" i="3"/>
  <c r="BF216" i="3"/>
  <c r="AA216" i="3"/>
  <c r="Y216" i="3"/>
  <c r="W216" i="3"/>
  <c r="BK216" i="3"/>
  <c r="N216" i="3"/>
  <c r="BE216" i="3" s="1"/>
  <c r="BI215" i="3"/>
  <c r="BH215" i="3"/>
  <c r="BG215" i="3"/>
  <c r="BF215" i="3"/>
  <c r="AA215" i="3"/>
  <c r="Y215" i="3"/>
  <c r="W215" i="3"/>
  <c r="BK215" i="3"/>
  <c r="N215" i="3"/>
  <c r="BE215" i="3" s="1"/>
  <c r="BI214" i="3"/>
  <c r="BH214" i="3"/>
  <c r="BG214" i="3"/>
  <c r="BF214" i="3"/>
  <c r="BE214" i="3"/>
  <c r="AA214" i="3"/>
  <c r="AA213" i="3" s="1"/>
  <c r="AA212" i="3" s="1"/>
  <c r="Y214" i="3"/>
  <c r="Y213" i="3" s="1"/>
  <c r="Y212" i="3" s="1"/>
  <c r="W214" i="3"/>
  <c r="W213" i="3" s="1"/>
  <c r="W212" i="3" s="1"/>
  <c r="BK214" i="3"/>
  <c r="N214" i="3"/>
  <c r="BI211" i="3"/>
  <c r="BH211" i="3"/>
  <c r="BG211" i="3"/>
  <c r="BF211" i="3"/>
  <c r="BE211" i="3"/>
  <c r="AA211" i="3"/>
  <c r="Y211" i="3"/>
  <c r="W211" i="3"/>
  <c r="BK211" i="3"/>
  <c r="N211" i="3"/>
  <c r="BI210" i="3"/>
  <c r="BH210" i="3"/>
  <c r="BG210" i="3"/>
  <c r="BF210" i="3"/>
  <c r="AA210" i="3"/>
  <c r="Y210" i="3"/>
  <c r="W210" i="3"/>
  <c r="BK210" i="3"/>
  <c r="N210" i="3"/>
  <c r="BE210" i="3" s="1"/>
  <c r="BI209" i="3"/>
  <c r="BH209" i="3"/>
  <c r="BG209" i="3"/>
  <c r="BF209" i="3"/>
  <c r="AA209" i="3"/>
  <c r="Y209" i="3"/>
  <c r="W209" i="3"/>
  <c r="BK209" i="3"/>
  <c r="N209" i="3"/>
  <c r="BE209" i="3" s="1"/>
  <c r="BI208" i="3"/>
  <c r="BH208" i="3"/>
  <c r="BG208" i="3"/>
  <c r="BF208" i="3"/>
  <c r="BE208" i="3"/>
  <c r="AA208" i="3"/>
  <c r="Y208" i="3"/>
  <c r="W208" i="3"/>
  <c r="BK208" i="3"/>
  <c r="N208" i="3"/>
  <c r="BI207" i="3"/>
  <c r="BH207" i="3"/>
  <c r="BG207" i="3"/>
  <c r="BF207" i="3"/>
  <c r="BE207" i="3"/>
  <c r="AA207" i="3"/>
  <c r="Y207" i="3"/>
  <c r="W207" i="3"/>
  <c r="BK207" i="3"/>
  <c r="N207" i="3"/>
  <c r="BI206" i="3"/>
  <c r="BH206" i="3"/>
  <c r="BG206" i="3"/>
  <c r="BF206" i="3"/>
  <c r="AA206" i="3"/>
  <c r="Y206" i="3"/>
  <c r="W206" i="3"/>
  <c r="BK206" i="3"/>
  <c r="N206" i="3"/>
  <c r="BE206" i="3" s="1"/>
  <c r="BI205" i="3"/>
  <c r="BH205" i="3"/>
  <c r="BG205" i="3"/>
  <c r="BF205" i="3"/>
  <c r="AA205" i="3"/>
  <c r="AA204" i="3" s="1"/>
  <c r="Y205" i="3"/>
  <c r="Y204" i="3" s="1"/>
  <c r="W205" i="3"/>
  <c r="W204" i="3" s="1"/>
  <c r="BK205" i="3"/>
  <c r="N205" i="3"/>
  <c r="BE205" i="3" s="1"/>
  <c r="BI203" i="3"/>
  <c r="BH203" i="3"/>
  <c r="BG203" i="3"/>
  <c r="BF203" i="3"/>
  <c r="AA203" i="3"/>
  <c r="AA202" i="3" s="1"/>
  <c r="AA201" i="3" s="1"/>
  <c r="Y203" i="3"/>
  <c r="Y202" i="3" s="1"/>
  <c r="W203" i="3"/>
  <c r="W202" i="3" s="1"/>
  <c r="W201" i="3" s="1"/>
  <c r="BK203" i="3"/>
  <c r="BK202" i="3" s="1"/>
  <c r="N203" i="3"/>
  <c r="BE203" i="3" s="1"/>
  <c r="BI200" i="3"/>
  <c r="BH200" i="3"/>
  <c r="BG200" i="3"/>
  <c r="BF200" i="3"/>
  <c r="AA200" i="3"/>
  <c r="Y200" i="3"/>
  <c r="W200" i="3"/>
  <c r="BK200" i="3"/>
  <c r="N200" i="3"/>
  <c r="BE200" i="3" s="1"/>
  <c r="BI199" i="3"/>
  <c r="BH199" i="3"/>
  <c r="BG199" i="3"/>
  <c r="BF199" i="3"/>
  <c r="AA199" i="3"/>
  <c r="Y199" i="3"/>
  <c r="W199" i="3"/>
  <c r="BK199" i="3"/>
  <c r="N199" i="3"/>
  <c r="BE199" i="3" s="1"/>
  <c r="BI198" i="3"/>
  <c r="BH198" i="3"/>
  <c r="BG198" i="3"/>
  <c r="BF198" i="3"/>
  <c r="AA198" i="3"/>
  <c r="AA197" i="3" s="1"/>
  <c r="Y198" i="3"/>
  <c r="Y197" i="3" s="1"/>
  <c r="W198" i="3"/>
  <c r="W197" i="3" s="1"/>
  <c r="BK198" i="3"/>
  <c r="BK197" i="3" s="1"/>
  <c r="N197" i="3" s="1"/>
  <c r="N97" i="3" s="1"/>
  <c r="N198" i="3"/>
  <c r="BE198" i="3" s="1"/>
  <c r="BI196" i="3"/>
  <c r="BH196" i="3"/>
  <c r="BG196" i="3"/>
  <c r="BF196" i="3"/>
  <c r="AA196" i="3"/>
  <c r="Y196" i="3"/>
  <c r="W196" i="3"/>
  <c r="BK196" i="3"/>
  <c r="N196" i="3"/>
  <c r="BE196" i="3" s="1"/>
  <c r="BI195" i="3"/>
  <c r="BH195" i="3"/>
  <c r="BG195" i="3"/>
  <c r="BF195" i="3"/>
  <c r="AA195" i="3"/>
  <c r="Y195" i="3"/>
  <c r="W195" i="3"/>
  <c r="BK195" i="3"/>
  <c r="N195" i="3"/>
  <c r="BE195" i="3" s="1"/>
  <c r="BI194" i="3"/>
  <c r="BH194" i="3"/>
  <c r="BG194" i="3"/>
  <c r="BF194" i="3"/>
  <c r="BE194" i="3"/>
  <c r="AA194" i="3"/>
  <c r="AA193" i="3" s="1"/>
  <c r="Y194" i="3"/>
  <c r="Y193" i="3" s="1"/>
  <c r="W194" i="3"/>
  <c r="W193" i="3" s="1"/>
  <c r="BK194" i="3"/>
  <c r="N194" i="3"/>
  <c r="BI192" i="3"/>
  <c r="BH192" i="3"/>
  <c r="BG192" i="3"/>
  <c r="BF192" i="3"/>
  <c r="AA192" i="3"/>
  <c r="Y192" i="3"/>
  <c r="W192" i="3"/>
  <c r="BK192" i="3"/>
  <c r="N192" i="3"/>
  <c r="BE192" i="3" s="1"/>
  <c r="BI191" i="3"/>
  <c r="BH191" i="3"/>
  <c r="BG191" i="3"/>
  <c r="BF191" i="3"/>
  <c r="AA191" i="3"/>
  <c r="Y191" i="3"/>
  <c r="W191" i="3"/>
  <c r="BK191" i="3"/>
  <c r="N191" i="3"/>
  <c r="BE191" i="3" s="1"/>
  <c r="BI190" i="3"/>
  <c r="BH190" i="3"/>
  <c r="BG190" i="3"/>
  <c r="BF190" i="3"/>
  <c r="AA190" i="3"/>
  <c r="Y190" i="3"/>
  <c r="W190" i="3"/>
  <c r="BK190" i="3"/>
  <c r="N190" i="3"/>
  <c r="BE190" i="3" s="1"/>
  <c r="BI189" i="3"/>
  <c r="BH189" i="3"/>
  <c r="BG189" i="3"/>
  <c r="BF189" i="3"/>
  <c r="AA189" i="3"/>
  <c r="Y189" i="3"/>
  <c r="W189" i="3"/>
  <c r="BK189" i="3"/>
  <c r="N189" i="3"/>
  <c r="BE189" i="3" s="1"/>
  <c r="BI188" i="3"/>
  <c r="BH188" i="3"/>
  <c r="BG188" i="3"/>
  <c r="BF188" i="3"/>
  <c r="AA188" i="3"/>
  <c r="Y188" i="3"/>
  <c r="W188" i="3"/>
  <c r="BK188" i="3"/>
  <c r="N188" i="3"/>
  <c r="BE188" i="3" s="1"/>
  <c r="BI187" i="3"/>
  <c r="BH187" i="3"/>
  <c r="BG187" i="3"/>
  <c r="BF187" i="3"/>
  <c r="AA187" i="3"/>
  <c r="Y187" i="3"/>
  <c r="W187" i="3"/>
  <c r="BK187" i="3"/>
  <c r="N187" i="3"/>
  <c r="BE187" i="3" s="1"/>
  <c r="BI186" i="3"/>
  <c r="BH186" i="3"/>
  <c r="BG186" i="3"/>
  <c r="BF186" i="3"/>
  <c r="AA186" i="3"/>
  <c r="Y186" i="3"/>
  <c r="W186" i="3"/>
  <c r="BK186" i="3"/>
  <c r="N186" i="3"/>
  <c r="BE186" i="3" s="1"/>
  <c r="BI185" i="3"/>
  <c r="BH185" i="3"/>
  <c r="BG185" i="3"/>
  <c r="BF185" i="3"/>
  <c r="BE185" i="3"/>
  <c r="AA185" i="3"/>
  <c r="Y185" i="3"/>
  <c r="W185" i="3"/>
  <c r="BK185" i="3"/>
  <c r="N185" i="3"/>
  <c r="BI184" i="3"/>
  <c r="BH184" i="3"/>
  <c r="BG184" i="3"/>
  <c r="BF184" i="3"/>
  <c r="AA184" i="3"/>
  <c r="Y184" i="3"/>
  <c r="W184" i="3"/>
  <c r="BK184" i="3"/>
  <c r="N184" i="3"/>
  <c r="BE184" i="3" s="1"/>
  <c r="BI183" i="3"/>
  <c r="BH183" i="3"/>
  <c r="BG183" i="3"/>
  <c r="BF183" i="3"/>
  <c r="AA183" i="3"/>
  <c r="Y183" i="3"/>
  <c r="W183" i="3"/>
  <c r="BK183" i="3"/>
  <c r="N183" i="3"/>
  <c r="BE183" i="3" s="1"/>
  <c r="BI182" i="3"/>
  <c r="BH182" i="3"/>
  <c r="BG182" i="3"/>
  <c r="BF182" i="3"/>
  <c r="AA182" i="3"/>
  <c r="Y182" i="3"/>
  <c r="W182" i="3"/>
  <c r="BK182" i="3"/>
  <c r="N182" i="3"/>
  <c r="BE182" i="3" s="1"/>
  <c r="BI181" i="3"/>
  <c r="BH181" i="3"/>
  <c r="BG181" i="3"/>
  <c r="BF181" i="3"/>
  <c r="AA181" i="3"/>
  <c r="Y181" i="3"/>
  <c r="W181" i="3"/>
  <c r="BK181" i="3"/>
  <c r="N181" i="3"/>
  <c r="BE181" i="3" s="1"/>
  <c r="BI180" i="3"/>
  <c r="BH180" i="3"/>
  <c r="BG180" i="3"/>
  <c r="BF180" i="3"/>
  <c r="AA180" i="3"/>
  <c r="Y180" i="3"/>
  <c r="W180" i="3"/>
  <c r="BK180" i="3"/>
  <c r="N180" i="3"/>
  <c r="BE180" i="3" s="1"/>
  <c r="BI179" i="3"/>
  <c r="BH179" i="3"/>
  <c r="BG179" i="3"/>
  <c r="BF179" i="3"/>
  <c r="AA179" i="3"/>
  <c r="Y179" i="3"/>
  <c r="W179" i="3"/>
  <c r="BK179" i="3"/>
  <c r="N179" i="3"/>
  <c r="BE179" i="3" s="1"/>
  <c r="BI178" i="3"/>
  <c r="BH178" i="3"/>
  <c r="BG178" i="3"/>
  <c r="BF178" i="3"/>
  <c r="AA178" i="3"/>
  <c r="Y178" i="3"/>
  <c r="W178" i="3"/>
  <c r="BK178" i="3"/>
  <c r="N178" i="3"/>
  <c r="BE178" i="3" s="1"/>
  <c r="BI177" i="3"/>
  <c r="BH177" i="3"/>
  <c r="BG177" i="3"/>
  <c r="BF177" i="3"/>
  <c r="AA177" i="3"/>
  <c r="Y177" i="3"/>
  <c r="W177" i="3"/>
  <c r="BK177" i="3"/>
  <c r="N177" i="3"/>
  <c r="BE177" i="3" s="1"/>
  <c r="BI176" i="3"/>
  <c r="BH176" i="3"/>
  <c r="BG176" i="3"/>
  <c r="BF176" i="3"/>
  <c r="AA176" i="3"/>
  <c r="Y176" i="3"/>
  <c r="W176" i="3"/>
  <c r="BK176" i="3"/>
  <c r="N176" i="3"/>
  <c r="BE176" i="3" s="1"/>
  <c r="BI175" i="3"/>
  <c r="BH175" i="3"/>
  <c r="BG175" i="3"/>
  <c r="BF175" i="3"/>
  <c r="AA175" i="3"/>
  <c r="Y175" i="3"/>
  <c r="W175" i="3"/>
  <c r="BK175" i="3"/>
  <c r="N175" i="3"/>
  <c r="BE175" i="3" s="1"/>
  <c r="BI174" i="3"/>
  <c r="BH174" i="3"/>
  <c r="BG174" i="3"/>
  <c r="BF174" i="3"/>
  <c r="AA174" i="3"/>
  <c r="Y174" i="3"/>
  <c r="W174" i="3"/>
  <c r="BK174" i="3"/>
  <c r="N174" i="3"/>
  <c r="BE174" i="3" s="1"/>
  <c r="BI173" i="3"/>
  <c r="BH173" i="3"/>
  <c r="BG173" i="3"/>
  <c r="BF173" i="3"/>
  <c r="AA173" i="3"/>
  <c r="Y173" i="3"/>
  <c r="W173" i="3"/>
  <c r="BK173" i="3"/>
  <c r="N173" i="3"/>
  <c r="BE173" i="3" s="1"/>
  <c r="BI172" i="3"/>
  <c r="BH172" i="3"/>
  <c r="BG172" i="3"/>
  <c r="BF172" i="3"/>
  <c r="AA172" i="3"/>
  <c r="Y172" i="3"/>
  <c r="W172" i="3"/>
  <c r="BK172" i="3"/>
  <c r="N172" i="3"/>
  <c r="BE172" i="3" s="1"/>
  <c r="BI171" i="3"/>
  <c r="BH171" i="3"/>
  <c r="BG171" i="3"/>
  <c r="BF171" i="3"/>
  <c r="AA171" i="3"/>
  <c r="Y171" i="3"/>
  <c r="W171" i="3"/>
  <c r="BK171" i="3"/>
  <c r="N171" i="3"/>
  <c r="BE171" i="3" s="1"/>
  <c r="BI170" i="3"/>
  <c r="BH170" i="3"/>
  <c r="BG170" i="3"/>
  <c r="BF170" i="3"/>
  <c r="AA170" i="3"/>
  <c r="Y170" i="3"/>
  <c r="W170" i="3"/>
  <c r="BK170" i="3"/>
  <c r="N170" i="3"/>
  <c r="BE170" i="3" s="1"/>
  <c r="BI169" i="3"/>
  <c r="BH169" i="3"/>
  <c r="BG169" i="3"/>
  <c r="BF169" i="3"/>
  <c r="AA169" i="3"/>
  <c r="Y169" i="3"/>
  <c r="W169" i="3"/>
  <c r="BK169" i="3"/>
  <c r="N169" i="3"/>
  <c r="BE169" i="3" s="1"/>
  <c r="BI168" i="3"/>
  <c r="BH168" i="3"/>
  <c r="BG168" i="3"/>
  <c r="BF168" i="3"/>
  <c r="AA168" i="3"/>
  <c r="Y168" i="3"/>
  <c r="W168" i="3"/>
  <c r="BK168" i="3"/>
  <c r="N168" i="3"/>
  <c r="BE168" i="3" s="1"/>
  <c r="BI167" i="3"/>
  <c r="BH167" i="3"/>
  <c r="BG167" i="3"/>
  <c r="BF167" i="3"/>
  <c r="AA167" i="3"/>
  <c r="Y167" i="3"/>
  <c r="W167" i="3"/>
  <c r="BK167" i="3"/>
  <c r="N167" i="3"/>
  <c r="BE167" i="3" s="1"/>
  <c r="BI166" i="3"/>
  <c r="BH166" i="3"/>
  <c r="BG166" i="3"/>
  <c r="BF166" i="3"/>
  <c r="AA166" i="3"/>
  <c r="AA165" i="3" s="1"/>
  <c r="Y166" i="3"/>
  <c r="Y165" i="3" s="1"/>
  <c r="W166" i="3"/>
  <c r="W165" i="3" s="1"/>
  <c r="BK166" i="3"/>
  <c r="BK165" i="3" s="1"/>
  <c r="N165" i="3" s="1"/>
  <c r="N95" i="3" s="1"/>
  <c r="N166" i="3"/>
  <c r="BE166" i="3" s="1"/>
  <c r="BI164" i="3"/>
  <c r="BH164" i="3"/>
  <c r="BG164" i="3"/>
  <c r="BF164" i="3"/>
  <c r="AA164" i="3"/>
  <c r="Y164" i="3"/>
  <c r="W164" i="3"/>
  <c r="BK164" i="3"/>
  <c r="N164" i="3"/>
  <c r="BE164" i="3" s="1"/>
  <c r="BI163" i="3"/>
  <c r="BH163" i="3"/>
  <c r="BG163" i="3"/>
  <c r="BF163" i="3"/>
  <c r="AA163" i="3"/>
  <c r="Y163" i="3"/>
  <c r="W163" i="3"/>
  <c r="BK163" i="3"/>
  <c r="N163" i="3"/>
  <c r="BE163" i="3" s="1"/>
  <c r="BI162" i="3"/>
  <c r="BH162" i="3"/>
  <c r="BG162" i="3"/>
  <c r="BF162" i="3"/>
  <c r="AA162" i="3"/>
  <c r="AA161" i="3" s="1"/>
  <c r="Y162" i="3"/>
  <c r="Y161" i="3" s="1"/>
  <c r="W162" i="3"/>
  <c r="W161" i="3" s="1"/>
  <c r="BK162" i="3"/>
  <c r="BK161" i="3" s="1"/>
  <c r="N161" i="3" s="1"/>
  <c r="N94" i="3" s="1"/>
  <c r="N162" i="3"/>
  <c r="BE162" i="3" s="1"/>
  <c r="BI160" i="3"/>
  <c r="BH160" i="3"/>
  <c r="BG160" i="3"/>
  <c r="BF160" i="3"/>
  <c r="BE160" i="3"/>
  <c r="AA160" i="3"/>
  <c r="AA159" i="3" s="1"/>
  <c r="Y160" i="3"/>
  <c r="Y159" i="3" s="1"/>
  <c r="W160" i="3"/>
  <c r="BK160" i="3"/>
  <c r="BK159" i="3" s="1"/>
  <c r="N159" i="3" s="1"/>
  <c r="N93" i="3" s="1"/>
  <c r="N160" i="3"/>
  <c r="BI158" i="3"/>
  <c r="BH158" i="3"/>
  <c r="BG158" i="3"/>
  <c r="BF158" i="3"/>
  <c r="BE158" i="3"/>
  <c r="AA158" i="3"/>
  <c r="Y158" i="3"/>
  <c r="W158" i="3"/>
  <c r="BK158" i="3"/>
  <c r="N158" i="3"/>
  <c r="BI157" i="3"/>
  <c r="BH157" i="3"/>
  <c r="BG157" i="3"/>
  <c r="BF157" i="3"/>
  <c r="AA157" i="3"/>
  <c r="Y157" i="3"/>
  <c r="W157" i="3"/>
  <c r="BK157" i="3"/>
  <c r="N157" i="3"/>
  <c r="BE157" i="3" s="1"/>
  <c r="BI156" i="3"/>
  <c r="BH156" i="3"/>
  <c r="BG156" i="3"/>
  <c r="BF156" i="3"/>
  <c r="AA156" i="3"/>
  <c r="AA155" i="3" s="1"/>
  <c r="Y156" i="3"/>
  <c r="Y155" i="3" s="1"/>
  <c r="W156" i="3"/>
  <c r="W155" i="3" s="1"/>
  <c r="BK156" i="3"/>
  <c r="N156" i="3"/>
  <c r="BE156" i="3" s="1"/>
  <c r="BI154" i="3"/>
  <c r="BH154" i="3"/>
  <c r="BG154" i="3"/>
  <c r="BF154" i="3"/>
  <c r="AA154" i="3"/>
  <c r="Y154" i="3"/>
  <c r="W154" i="3"/>
  <c r="BK154" i="3"/>
  <c r="N154" i="3"/>
  <c r="BE154" i="3" s="1"/>
  <c r="BI153" i="3"/>
  <c r="BH153" i="3"/>
  <c r="BG153" i="3"/>
  <c r="BF153" i="3"/>
  <c r="AA153" i="3"/>
  <c r="Y153" i="3"/>
  <c r="W153" i="3"/>
  <c r="BK153" i="3"/>
  <c r="N153" i="3"/>
  <c r="BE153" i="3" s="1"/>
  <c r="BI152" i="3"/>
  <c r="BH152" i="3"/>
  <c r="BG152" i="3"/>
  <c r="BF152" i="3"/>
  <c r="AA152" i="3"/>
  <c r="Y152" i="3"/>
  <c r="W152" i="3"/>
  <c r="BK152" i="3"/>
  <c r="N152" i="3"/>
  <c r="BE152" i="3" s="1"/>
  <c r="BI151" i="3"/>
  <c r="BH151" i="3"/>
  <c r="BG151" i="3"/>
  <c r="BF151" i="3"/>
  <c r="BE151" i="3"/>
  <c r="AA151" i="3"/>
  <c r="AA149" i="3" s="1"/>
  <c r="Y151" i="3"/>
  <c r="W151" i="3"/>
  <c r="BK151" i="3"/>
  <c r="N151" i="3"/>
  <c r="BI150" i="3"/>
  <c r="BH150" i="3"/>
  <c r="BG150" i="3"/>
  <c r="BF150" i="3"/>
  <c r="AA150" i="3"/>
  <c r="Y150" i="3"/>
  <c r="Y149" i="3" s="1"/>
  <c r="W150" i="3"/>
  <c r="W149" i="3" s="1"/>
  <c r="BK150" i="3"/>
  <c r="N150" i="3"/>
  <c r="BE150" i="3" s="1"/>
  <c r="BI148" i="3"/>
  <c r="BH148" i="3"/>
  <c r="BG148" i="3"/>
  <c r="BF148" i="3"/>
  <c r="AA148" i="3"/>
  <c r="Y148" i="3"/>
  <c r="W148" i="3"/>
  <c r="BK148" i="3"/>
  <c r="N148" i="3"/>
  <c r="BE148" i="3" s="1"/>
  <c r="BI147" i="3"/>
  <c r="BH147" i="3"/>
  <c r="BG147" i="3"/>
  <c r="BF147" i="3"/>
  <c r="AA147" i="3"/>
  <c r="Y147" i="3"/>
  <c r="W147" i="3"/>
  <c r="BK147" i="3"/>
  <c r="N147" i="3"/>
  <c r="BE147" i="3" s="1"/>
  <c r="BI146" i="3"/>
  <c r="BH146" i="3"/>
  <c r="BG146" i="3"/>
  <c r="BF146" i="3"/>
  <c r="BE146" i="3"/>
  <c r="AA146" i="3"/>
  <c r="Y146" i="3"/>
  <c r="W146" i="3"/>
  <c r="BK146" i="3"/>
  <c r="N146" i="3"/>
  <c r="BI145" i="3"/>
  <c r="BH145" i="3"/>
  <c r="BG145" i="3"/>
  <c r="BF145" i="3"/>
  <c r="BE145" i="3"/>
  <c r="AA145" i="3"/>
  <c r="Y145" i="3"/>
  <c r="W145" i="3"/>
  <c r="BK145" i="3"/>
  <c r="N145" i="3"/>
  <c r="BI144" i="3"/>
  <c r="BH144" i="3"/>
  <c r="BG144" i="3"/>
  <c r="BF144" i="3"/>
  <c r="AA144" i="3"/>
  <c r="Y144" i="3"/>
  <c r="W144" i="3"/>
  <c r="BK144" i="3"/>
  <c r="N144" i="3"/>
  <c r="BE144" i="3" s="1"/>
  <c r="BI143" i="3"/>
  <c r="BH143" i="3"/>
  <c r="BG143" i="3"/>
  <c r="BF143" i="3"/>
  <c r="AA143" i="3"/>
  <c r="Y143" i="3"/>
  <c r="W143" i="3"/>
  <c r="BK143" i="3"/>
  <c r="N143" i="3"/>
  <c r="BE143" i="3" s="1"/>
  <c r="BI142" i="3"/>
  <c r="BH142" i="3"/>
  <c r="BG142" i="3"/>
  <c r="BF142" i="3"/>
  <c r="BE142" i="3"/>
  <c r="AA142" i="3"/>
  <c r="Y142" i="3"/>
  <c r="W142" i="3"/>
  <c r="BK142" i="3"/>
  <c r="N142" i="3"/>
  <c r="BI141" i="3"/>
  <c r="BH141" i="3"/>
  <c r="BG141" i="3"/>
  <c r="BF141" i="3"/>
  <c r="BE141" i="3"/>
  <c r="AA141" i="3"/>
  <c r="Y141" i="3"/>
  <c r="W141" i="3"/>
  <c r="BK141" i="3"/>
  <c r="N141" i="3"/>
  <c r="BI140" i="3"/>
  <c r="BH140" i="3"/>
  <c r="BG140" i="3"/>
  <c r="BF140" i="3"/>
  <c r="AA140" i="3"/>
  <c r="Y140" i="3"/>
  <c r="W140" i="3"/>
  <c r="BK140" i="3"/>
  <c r="N140" i="3"/>
  <c r="BE140" i="3" s="1"/>
  <c r="BI139" i="3"/>
  <c r="BH139" i="3"/>
  <c r="BG139" i="3"/>
  <c r="BF139" i="3"/>
  <c r="AA139" i="3"/>
  <c r="Y139" i="3"/>
  <c r="W139" i="3"/>
  <c r="BK139" i="3"/>
  <c r="N139" i="3"/>
  <c r="BE139" i="3" s="1"/>
  <c r="BI138" i="3"/>
  <c r="BH138" i="3"/>
  <c r="BG138" i="3"/>
  <c r="BF138" i="3"/>
  <c r="BE138" i="3"/>
  <c r="AA138" i="3"/>
  <c r="Y138" i="3"/>
  <c r="W138" i="3"/>
  <c r="BK138" i="3"/>
  <c r="N138" i="3"/>
  <c r="BI137" i="3"/>
  <c r="BH137" i="3"/>
  <c r="BG137" i="3"/>
  <c r="BF137" i="3"/>
  <c r="BE137" i="3"/>
  <c r="AA137" i="3"/>
  <c r="Y137" i="3"/>
  <c r="W137" i="3"/>
  <c r="BK137" i="3"/>
  <c r="N137" i="3"/>
  <c r="BI136" i="3"/>
  <c r="BH136" i="3"/>
  <c r="BG136" i="3"/>
  <c r="BF136" i="3"/>
  <c r="AA136" i="3"/>
  <c r="Y136" i="3"/>
  <c r="W136" i="3"/>
  <c r="BK136" i="3"/>
  <c r="N136" i="3"/>
  <c r="BE136" i="3" s="1"/>
  <c r="BI135" i="3"/>
  <c r="BH135" i="3"/>
  <c r="BG135" i="3"/>
  <c r="BF135" i="3"/>
  <c r="AA135" i="3"/>
  <c r="Y135" i="3"/>
  <c r="W135" i="3"/>
  <c r="BK135" i="3"/>
  <c r="N135" i="3"/>
  <c r="BE135" i="3" s="1"/>
  <c r="BI134" i="3"/>
  <c r="BH134" i="3"/>
  <c r="BG134" i="3"/>
  <c r="BF134" i="3"/>
  <c r="BE134" i="3"/>
  <c r="AA134" i="3"/>
  <c r="Y134" i="3"/>
  <c r="W134" i="3"/>
  <c r="BK134" i="3"/>
  <c r="N134" i="3"/>
  <c r="BI133" i="3"/>
  <c r="BH133" i="3"/>
  <c r="BG133" i="3"/>
  <c r="BF133" i="3"/>
  <c r="BE133" i="3"/>
  <c r="AA133" i="3"/>
  <c r="Y133" i="3"/>
  <c r="W133" i="3"/>
  <c r="BK133" i="3"/>
  <c r="N133" i="3"/>
  <c r="BI132" i="3"/>
  <c r="BH132" i="3"/>
  <c r="BG132" i="3"/>
  <c r="BF132" i="3"/>
  <c r="AA132" i="3"/>
  <c r="Y132" i="3"/>
  <c r="W132" i="3"/>
  <c r="BK132" i="3"/>
  <c r="N132" i="3"/>
  <c r="BE132" i="3" s="1"/>
  <c r="BI131" i="3"/>
  <c r="BH131" i="3"/>
  <c r="BG131" i="3"/>
  <c r="BF131" i="3"/>
  <c r="AA131" i="3"/>
  <c r="Y131" i="3"/>
  <c r="W131" i="3"/>
  <c r="BK131" i="3"/>
  <c r="N131" i="3"/>
  <c r="BE131" i="3" s="1"/>
  <c r="BI130" i="3"/>
  <c r="BH130" i="3"/>
  <c r="BG130" i="3"/>
  <c r="BF130" i="3"/>
  <c r="BE130" i="3"/>
  <c r="AA130" i="3"/>
  <c r="Y130" i="3"/>
  <c r="W130" i="3"/>
  <c r="BK130" i="3"/>
  <c r="N130" i="3"/>
  <c r="BI129" i="3"/>
  <c r="BH129" i="3"/>
  <c r="BG129" i="3"/>
  <c r="BF129" i="3"/>
  <c r="BE129" i="3"/>
  <c r="AA129" i="3"/>
  <c r="Y129" i="3"/>
  <c r="W129" i="3"/>
  <c r="BK129" i="3"/>
  <c r="N129" i="3"/>
  <c r="BI128" i="3"/>
  <c r="BH128" i="3"/>
  <c r="BG128" i="3"/>
  <c r="BF128" i="3"/>
  <c r="AA128" i="3"/>
  <c r="Y128" i="3"/>
  <c r="W128" i="3"/>
  <c r="BK128" i="3"/>
  <c r="N128" i="3"/>
  <c r="BE128" i="3" s="1"/>
  <c r="BI127" i="3"/>
  <c r="BH127" i="3"/>
  <c r="BG127" i="3"/>
  <c r="BF127" i="3"/>
  <c r="AA127" i="3"/>
  <c r="Y127" i="3"/>
  <c r="Y125" i="3" s="1"/>
  <c r="W127" i="3"/>
  <c r="BK127" i="3"/>
  <c r="N127" i="3"/>
  <c r="BE127" i="3" s="1"/>
  <c r="BI126" i="3"/>
  <c r="BH126" i="3"/>
  <c r="BG126" i="3"/>
  <c r="BF126" i="3"/>
  <c r="BE126" i="3"/>
  <c r="AA126" i="3"/>
  <c r="AA125" i="3" s="1"/>
  <c r="AA124" i="3" s="1"/>
  <c r="AA123" i="3" s="1"/>
  <c r="Y126" i="3"/>
  <c r="W126" i="3"/>
  <c r="W125" i="3" s="1"/>
  <c r="BK126" i="3"/>
  <c r="N126" i="3"/>
  <c r="M120" i="3"/>
  <c r="M119" i="3"/>
  <c r="F117" i="3"/>
  <c r="F115" i="3"/>
  <c r="M28" i="3"/>
  <c r="AS89" i="1" s="1"/>
  <c r="F83" i="3"/>
  <c r="F81" i="3"/>
  <c r="F79" i="3"/>
  <c r="O21" i="3"/>
  <c r="E21" i="3"/>
  <c r="M84" i="3" s="1"/>
  <c r="O20" i="3"/>
  <c r="O18" i="3"/>
  <c r="E18" i="3"/>
  <c r="M83" i="3" s="1"/>
  <c r="O17" i="3"/>
  <c r="O15" i="3"/>
  <c r="E15" i="3"/>
  <c r="F120" i="3" s="1"/>
  <c r="O14" i="3"/>
  <c r="O12" i="3"/>
  <c r="E12" i="3"/>
  <c r="F119" i="3" s="1"/>
  <c r="O11" i="3"/>
  <c r="O9" i="3"/>
  <c r="M117" i="3" s="1"/>
  <c r="F6" i="3"/>
  <c r="F78" i="3" s="1"/>
  <c r="Y130" i="2"/>
  <c r="N129" i="2"/>
  <c r="AY88" i="1"/>
  <c r="AX88" i="1"/>
  <c r="BI168" i="2"/>
  <c r="BH168" i="2"/>
  <c r="BG168" i="2"/>
  <c r="BF168" i="2"/>
  <c r="AA168" i="2"/>
  <c r="AA167" i="2" s="1"/>
  <c r="Y168" i="2"/>
  <c r="Y167" i="2" s="1"/>
  <c r="W168" i="2"/>
  <c r="W167" i="2" s="1"/>
  <c r="BK168" i="2"/>
  <c r="BK167" i="2" s="1"/>
  <c r="N167" i="2" s="1"/>
  <c r="N93" i="2" s="1"/>
  <c r="N168" i="2"/>
  <c r="BE168" i="2" s="1"/>
  <c r="BI166" i="2"/>
  <c r="BH166" i="2"/>
  <c r="BG166" i="2"/>
  <c r="BF166" i="2"/>
  <c r="AA166" i="2"/>
  <c r="Y166" i="2"/>
  <c r="W166" i="2"/>
  <c r="BK166" i="2"/>
  <c r="N166" i="2"/>
  <c r="BE166" i="2" s="1"/>
  <c r="BI165" i="2"/>
  <c r="BH165" i="2"/>
  <c r="BG165" i="2"/>
  <c r="BF165" i="2"/>
  <c r="AA165" i="2"/>
  <c r="Y165" i="2"/>
  <c r="W165" i="2"/>
  <c r="BK165" i="2"/>
  <c r="N165" i="2"/>
  <c r="BE165" i="2" s="1"/>
  <c r="BI164" i="2"/>
  <c r="BH164" i="2"/>
  <c r="BG164" i="2"/>
  <c r="BF164" i="2"/>
  <c r="AA164" i="2"/>
  <c r="Y164" i="2"/>
  <c r="W164" i="2"/>
  <c r="BK164" i="2"/>
  <c r="N164" i="2"/>
  <c r="BE164" i="2" s="1"/>
  <c r="BI163" i="2"/>
  <c r="BH163" i="2"/>
  <c r="BG163" i="2"/>
  <c r="BF163" i="2"/>
  <c r="AA163" i="2"/>
  <c r="Y163" i="2"/>
  <c r="W163" i="2"/>
  <c r="BK163" i="2"/>
  <c r="N163" i="2"/>
  <c r="BE163" i="2" s="1"/>
  <c r="BI162" i="2"/>
  <c r="BH162" i="2"/>
  <c r="BG162" i="2"/>
  <c r="BF162" i="2"/>
  <c r="AA162" i="2"/>
  <c r="Y162" i="2"/>
  <c r="W162" i="2"/>
  <c r="BK162" i="2"/>
  <c r="N162" i="2"/>
  <c r="BE162" i="2" s="1"/>
  <c r="BI161" i="2"/>
  <c r="BH161" i="2"/>
  <c r="BG161" i="2"/>
  <c r="BF161" i="2"/>
  <c r="AA161" i="2"/>
  <c r="Y161" i="2"/>
  <c r="W161" i="2"/>
  <c r="BK161" i="2"/>
  <c r="N161" i="2"/>
  <c r="BE161" i="2" s="1"/>
  <c r="BI160" i="2"/>
  <c r="BH160" i="2"/>
  <c r="BG160" i="2"/>
  <c r="BF160" i="2"/>
  <c r="AA160" i="2"/>
  <c r="Y160" i="2"/>
  <c r="W160" i="2"/>
  <c r="BK160" i="2"/>
  <c r="N160" i="2"/>
  <c r="BE160" i="2" s="1"/>
  <c r="BI159" i="2"/>
  <c r="BH159" i="2"/>
  <c r="BG159" i="2"/>
  <c r="BF159" i="2"/>
  <c r="AA159" i="2"/>
  <c r="Y159" i="2"/>
  <c r="W159" i="2"/>
  <c r="BK159" i="2"/>
  <c r="N159" i="2"/>
  <c r="BE159" i="2" s="1"/>
  <c r="BI158" i="2"/>
  <c r="BH158" i="2"/>
  <c r="BG158" i="2"/>
  <c r="BF158" i="2"/>
  <c r="AA158" i="2"/>
  <c r="Y158" i="2"/>
  <c r="W158" i="2"/>
  <c r="BK158" i="2"/>
  <c r="N158" i="2"/>
  <c r="BE158" i="2" s="1"/>
  <c r="BI157" i="2"/>
  <c r="BH157" i="2"/>
  <c r="BG157" i="2"/>
  <c r="BF157" i="2"/>
  <c r="BE157" i="2"/>
  <c r="AA157" i="2"/>
  <c r="Y157" i="2"/>
  <c r="W157" i="2"/>
  <c r="BK157" i="2"/>
  <c r="N157" i="2"/>
  <c r="BI156" i="2"/>
  <c r="BH156" i="2"/>
  <c r="BG156" i="2"/>
  <c r="BF156" i="2"/>
  <c r="AA156" i="2"/>
  <c r="Y156" i="2"/>
  <c r="W156" i="2"/>
  <c r="BK156" i="2"/>
  <c r="N156" i="2"/>
  <c r="BE156" i="2" s="1"/>
  <c r="BI155" i="2"/>
  <c r="BH155" i="2"/>
  <c r="BG155" i="2"/>
  <c r="BF155" i="2"/>
  <c r="AA155" i="2"/>
  <c r="Y155" i="2"/>
  <c r="W155" i="2"/>
  <c r="BK155" i="2"/>
  <c r="N155" i="2"/>
  <c r="BE155" i="2" s="1"/>
  <c r="BI154" i="2"/>
  <c r="BH154" i="2"/>
  <c r="BG154" i="2"/>
  <c r="BF154" i="2"/>
  <c r="AA154" i="2"/>
  <c r="Y154" i="2"/>
  <c r="W154" i="2"/>
  <c r="BK154" i="2"/>
  <c r="N154" i="2"/>
  <c r="BE154" i="2" s="1"/>
  <c r="BI153" i="2"/>
  <c r="BH153" i="2"/>
  <c r="BG153" i="2"/>
  <c r="BF153" i="2"/>
  <c r="AA153" i="2"/>
  <c r="Y153" i="2"/>
  <c r="W153" i="2"/>
  <c r="BK153" i="2"/>
  <c r="N153" i="2"/>
  <c r="BE153" i="2" s="1"/>
  <c r="BI152" i="2"/>
  <c r="BH152" i="2"/>
  <c r="BG152" i="2"/>
  <c r="BF152" i="2"/>
  <c r="AA152" i="2"/>
  <c r="Y152" i="2"/>
  <c r="W152" i="2"/>
  <c r="BK152" i="2"/>
  <c r="N152" i="2"/>
  <c r="BE152" i="2" s="1"/>
  <c r="BI151" i="2"/>
  <c r="BH151" i="2"/>
  <c r="BG151" i="2"/>
  <c r="BF151" i="2"/>
  <c r="AA151" i="2"/>
  <c r="Y151" i="2"/>
  <c r="W151" i="2"/>
  <c r="BK151" i="2"/>
  <c r="N151" i="2"/>
  <c r="BE151" i="2" s="1"/>
  <c r="BI150" i="2"/>
  <c r="BH150" i="2"/>
  <c r="BG150" i="2"/>
  <c r="BF150" i="2"/>
  <c r="AA150" i="2"/>
  <c r="Y150" i="2"/>
  <c r="W150" i="2"/>
  <c r="BK150" i="2"/>
  <c r="N150" i="2"/>
  <c r="BE150" i="2" s="1"/>
  <c r="BI149" i="2"/>
  <c r="BH149" i="2"/>
  <c r="BG149" i="2"/>
  <c r="BF149" i="2"/>
  <c r="BE149" i="2"/>
  <c r="AA149" i="2"/>
  <c r="Y149" i="2"/>
  <c r="W149" i="2"/>
  <c r="BK149" i="2"/>
  <c r="N149" i="2"/>
  <c r="BI148" i="2"/>
  <c r="BH148" i="2"/>
  <c r="BG148" i="2"/>
  <c r="BF148" i="2"/>
  <c r="AA148" i="2"/>
  <c r="Y148" i="2"/>
  <c r="W148" i="2"/>
  <c r="BK148" i="2"/>
  <c r="N148" i="2"/>
  <c r="BE148" i="2" s="1"/>
  <c r="BI147" i="2"/>
  <c r="BH147" i="2"/>
  <c r="BG147" i="2"/>
  <c r="BF147" i="2"/>
  <c r="AA147" i="2"/>
  <c r="Y147" i="2"/>
  <c r="W147" i="2"/>
  <c r="BK147" i="2"/>
  <c r="N147" i="2"/>
  <c r="BE147" i="2" s="1"/>
  <c r="BI146" i="2"/>
  <c r="BH146" i="2"/>
  <c r="BG146" i="2"/>
  <c r="BF146" i="2"/>
  <c r="AA146" i="2"/>
  <c r="Y146" i="2"/>
  <c r="W146" i="2"/>
  <c r="BK146" i="2"/>
  <c r="N146" i="2"/>
  <c r="BE146" i="2" s="1"/>
  <c r="BI145" i="2"/>
  <c r="BH145" i="2"/>
  <c r="BG145" i="2"/>
  <c r="BF145" i="2"/>
  <c r="BE145" i="2"/>
  <c r="AA145" i="2"/>
  <c r="Y145" i="2"/>
  <c r="W145" i="2"/>
  <c r="BK145" i="2"/>
  <c r="N145" i="2"/>
  <c r="BI144" i="2"/>
  <c r="BH144" i="2"/>
  <c r="BG144" i="2"/>
  <c r="BF144" i="2"/>
  <c r="AA144" i="2"/>
  <c r="Y144" i="2"/>
  <c r="W144" i="2"/>
  <c r="BK144" i="2"/>
  <c r="N144" i="2"/>
  <c r="BE144" i="2" s="1"/>
  <c r="BI143" i="2"/>
  <c r="BH143" i="2"/>
  <c r="BG143" i="2"/>
  <c r="BF143" i="2"/>
  <c r="AA143" i="2"/>
  <c r="Y143" i="2"/>
  <c r="W143" i="2"/>
  <c r="BK143" i="2"/>
  <c r="N143" i="2"/>
  <c r="BE143" i="2" s="1"/>
  <c r="BI142" i="2"/>
  <c r="BH142" i="2"/>
  <c r="BG142" i="2"/>
  <c r="BF142" i="2"/>
  <c r="AA142" i="2"/>
  <c r="Y142" i="2"/>
  <c r="W142" i="2"/>
  <c r="BK142" i="2"/>
  <c r="N142" i="2"/>
  <c r="BE142" i="2" s="1"/>
  <c r="BI141" i="2"/>
  <c r="BH141" i="2"/>
  <c r="BG141" i="2"/>
  <c r="BF141" i="2"/>
  <c r="AA141" i="2"/>
  <c r="Y141" i="2"/>
  <c r="W141" i="2"/>
  <c r="BK141" i="2"/>
  <c r="N141" i="2"/>
  <c r="BE141" i="2" s="1"/>
  <c r="BI140" i="2"/>
  <c r="BH140" i="2"/>
  <c r="BG140" i="2"/>
  <c r="BF140" i="2"/>
  <c r="AA140" i="2"/>
  <c r="Y140" i="2"/>
  <c r="W140" i="2"/>
  <c r="BK140" i="2"/>
  <c r="N140" i="2"/>
  <c r="BE140" i="2" s="1"/>
  <c r="BI139" i="2"/>
  <c r="BH139" i="2"/>
  <c r="BG139" i="2"/>
  <c r="BF139" i="2"/>
  <c r="AA139" i="2"/>
  <c r="Y139" i="2"/>
  <c r="W139" i="2"/>
  <c r="BK139" i="2"/>
  <c r="N139" i="2"/>
  <c r="BE139" i="2" s="1"/>
  <c r="BI138" i="2"/>
  <c r="BH138" i="2"/>
  <c r="BG138" i="2"/>
  <c r="BF138" i="2"/>
  <c r="AA138" i="2"/>
  <c r="Y138" i="2"/>
  <c r="W138" i="2"/>
  <c r="BK138" i="2"/>
  <c r="N138" i="2"/>
  <c r="BE138" i="2" s="1"/>
  <c r="BI137" i="2"/>
  <c r="BH137" i="2"/>
  <c r="BG137" i="2"/>
  <c r="BF137" i="2"/>
  <c r="AA137" i="2"/>
  <c r="AA133" i="2" s="1"/>
  <c r="Y137" i="2"/>
  <c r="W137" i="2"/>
  <c r="BK137" i="2"/>
  <c r="N137" i="2"/>
  <c r="BE137" i="2" s="1"/>
  <c r="BI136" i="2"/>
  <c r="BH136" i="2"/>
  <c r="BG136" i="2"/>
  <c r="BF136" i="2"/>
  <c r="AA136" i="2"/>
  <c r="Y136" i="2"/>
  <c r="W136" i="2"/>
  <c r="BK136" i="2"/>
  <c r="N136" i="2"/>
  <c r="BE136" i="2" s="1"/>
  <c r="BI135" i="2"/>
  <c r="BH135" i="2"/>
  <c r="BG135" i="2"/>
  <c r="BF135" i="2"/>
  <c r="AA135" i="2"/>
  <c r="Y135" i="2"/>
  <c r="W135" i="2"/>
  <c r="BK135" i="2"/>
  <c r="N135" i="2"/>
  <c r="BE135" i="2" s="1"/>
  <c r="BI134" i="2"/>
  <c r="BH134" i="2"/>
  <c r="BG134" i="2"/>
  <c r="BF134" i="2"/>
  <c r="AA134" i="2"/>
  <c r="Y134" i="2"/>
  <c r="Y133" i="2" s="1"/>
  <c r="W134" i="2"/>
  <c r="W133" i="2" s="1"/>
  <c r="BK134" i="2"/>
  <c r="BK133" i="2" s="1"/>
  <c r="N133" i="2" s="1"/>
  <c r="N92" i="2" s="1"/>
  <c r="N134" i="2"/>
  <c r="BE134" i="2" s="1"/>
  <c r="BI132" i="2"/>
  <c r="BH132" i="2"/>
  <c r="BG132" i="2"/>
  <c r="BF132" i="2"/>
  <c r="AA132" i="2"/>
  <c r="Y132" i="2"/>
  <c r="W132" i="2"/>
  <c r="BK132" i="2"/>
  <c r="N132" i="2"/>
  <c r="BE132" i="2" s="1"/>
  <c r="BI131" i="2"/>
  <c r="BH131" i="2"/>
  <c r="BG131" i="2"/>
  <c r="BF131" i="2"/>
  <c r="BE131" i="2"/>
  <c r="AA131" i="2"/>
  <c r="AA130" i="2" s="1"/>
  <c r="Y131" i="2"/>
  <c r="W131" i="2"/>
  <c r="W130" i="2" s="1"/>
  <c r="BK131" i="2"/>
  <c r="N131" i="2"/>
  <c r="N90" i="2"/>
  <c r="BI128" i="2"/>
  <c r="BH128" i="2"/>
  <c r="BG128" i="2"/>
  <c r="BF128" i="2"/>
  <c r="AA128" i="2"/>
  <c r="Y128" i="2"/>
  <c r="W128" i="2"/>
  <c r="BK128" i="2"/>
  <c r="N128" i="2"/>
  <c r="BE128" i="2" s="1"/>
  <c r="BI127" i="2"/>
  <c r="BH127" i="2"/>
  <c r="BG127" i="2"/>
  <c r="BF127" i="2"/>
  <c r="AA127" i="2"/>
  <c r="Y127" i="2"/>
  <c r="W127" i="2"/>
  <c r="BK127" i="2"/>
  <c r="N127" i="2"/>
  <c r="BE127" i="2" s="1"/>
  <c r="BI126" i="2"/>
  <c r="BH126" i="2"/>
  <c r="BG126" i="2"/>
  <c r="BF126" i="2"/>
  <c r="AA126" i="2"/>
  <c r="Y126" i="2"/>
  <c r="W126" i="2"/>
  <c r="BK126" i="2"/>
  <c r="N126" i="2"/>
  <c r="BE126" i="2" s="1"/>
  <c r="BI125" i="2"/>
  <c r="BH125" i="2"/>
  <c r="BG125" i="2"/>
  <c r="BF125" i="2"/>
  <c r="AA125" i="2"/>
  <c r="Y125" i="2"/>
  <c r="W125" i="2"/>
  <c r="BK125" i="2"/>
  <c r="N125" i="2"/>
  <c r="BE125" i="2" s="1"/>
  <c r="BI124" i="2"/>
  <c r="BH124" i="2"/>
  <c r="BG124" i="2"/>
  <c r="BF124" i="2"/>
  <c r="BE124" i="2"/>
  <c r="AA124" i="2"/>
  <c r="Y124" i="2"/>
  <c r="W124" i="2"/>
  <c r="BK124" i="2"/>
  <c r="N124" i="2"/>
  <c r="BI123" i="2"/>
  <c r="BH123" i="2"/>
  <c r="BG123" i="2"/>
  <c r="BF123" i="2"/>
  <c r="AA123" i="2"/>
  <c r="Y123" i="2"/>
  <c r="W123" i="2"/>
  <c r="BK123" i="2"/>
  <c r="N123" i="2"/>
  <c r="BE123" i="2" s="1"/>
  <c r="BI122" i="2"/>
  <c r="BH122" i="2"/>
  <c r="BG122" i="2"/>
  <c r="BF122" i="2"/>
  <c r="AA122" i="2"/>
  <c r="Y122" i="2"/>
  <c r="W122" i="2"/>
  <c r="BK122" i="2"/>
  <c r="N122" i="2"/>
  <c r="BE122" i="2" s="1"/>
  <c r="BI121" i="2"/>
  <c r="BH121" i="2"/>
  <c r="BG121" i="2"/>
  <c r="BF121" i="2"/>
  <c r="AA121" i="2"/>
  <c r="Y121" i="2"/>
  <c r="W121" i="2"/>
  <c r="BK121" i="2"/>
  <c r="N121" i="2"/>
  <c r="BE121" i="2" s="1"/>
  <c r="BI120" i="2"/>
  <c r="BH120" i="2"/>
  <c r="BG120" i="2"/>
  <c r="BF120" i="2"/>
  <c r="BE120" i="2"/>
  <c r="AA120" i="2"/>
  <c r="Y120" i="2"/>
  <c r="W120" i="2"/>
  <c r="BK120" i="2"/>
  <c r="N120" i="2"/>
  <c r="BI119" i="2"/>
  <c r="BH119" i="2"/>
  <c r="BG119" i="2"/>
  <c r="BF119" i="2"/>
  <c r="AA119" i="2"/>
  <c r="Y119" i="2"/>
  <c r="W119" i="2"/>
  <c r="BK119" i="2"/>
  <c r="N119" i="2"/>
  <c r="BE119" i="2" s="1"/>
  <c r="BI118" i="2"/>
  <c r="BH118" i="2"/>
  <c r="BG118" i="2"/>
  <c r="BF118" i="2"/>
  <c r="AA118" i="2"/>
  <c r="Y118" i="2"/>
  <c r="W118" i="2"/>
  <c r="BK118" i="2"/>
  <c r="N118" i="2"/>
  <c r="BE118" i="2" s="1"/>
  <c r="BI117" i="2"/>
  <c r="BH117" i="2"/>
  <c r="BG117" i="2"/>
  <c r="BF117" i="2"/>
  <c r="AA117" i="2"/>
  <c r="Y117" i="2"/>
  <c r="W117" i="2"/>
  <c r="BK117" i="2"/>
  <c r="N117" i="2"/>
  <c r="BE117" i="2" s="1"/>
  <c r="BI116" i="2"/>
  <c r="BH116" i="2"/>
  <c r="BG116" i="2"/>
  <c r="BF116" i="2"/>
  <c r="BE116" i="2"/>
  <c r="AA116" i="2"/>
  <c r="AA115" i="2" s="1"/>
  <c r="AA114" i="2" s="1"/>
  <c r="AA113" i="2" s="1"/>
  <c r="Y116" i="2"/>
  <c r="Y115" i="2" s="1"/>
  <c r="W116" i="2"/>
  <c r="W115" i="2" s="1"/>
  <c r="BK116" i="2"/>
  <c r="N116" i="2"/>
  <c r="M110" i="2"/>
  <c r="M109" i="2"/>
  <c r="F109" i="2"/>
  <c r="M107" i="2"/>
  <c r="F107" i="2"/>
  <c r="F105" i="2"/>
  <c r="M27" i="2"/>
  <c r="AS88" i="1" s="1"/>
  <c r="AS87" i="1" s="1"/>
  <c r="M83" i="2"/>
  <c r="M82" i="2"/>
  <c r="F80" i="2"/>
  <c r="F78" i="2"/>
  <c r="O20" i="2"/>
  <c r="E20" i="2"/>
  <c r="O19" i="2"/>
  <c r="O17" i="2"/>
  <c r="E17" i="2"/>
  <c r="O16" i="2"/>
  <c r="O14" i="2"/>
  <c r="E14" i="2"/>
  <c r="F83" i="2" s="1"/>
  <c r="O13" i="2"/>
  <c r="O11" i="2"/>
  <c r="E11" i="2"/>
  <c r="F82" i="2" s="1"/>
  <c r="O10" i="2"/>
  <c r="O8" i="2"/>
  <c r="M80" i="2" s="1"/>
  <c r="AK27" i="1"/>
  <c r="AM83" i="1"/>
  <c r="L83" i="1"/>
  <c r="AM82" i="1"/>
  <c r="L82" i="1"/>
  <c r="AM80" i="1"/>
  <c r="L80" i="1"/>
  <c r="L78" i="1"/>
  <c r="L77" i="1"/>
  <c r="BK149" i="3" l="1"/>
  <c r="N149" i="3" s="1"/>
  <c r="N91" i="3" s="1"/>
  <c r="M33" i="3"/>
  <c r="AW89" i="1" s="1"/>
  <c r="H34" i="3"/>
  <c r="BB89" i="1" s="1"/>
  <c r="H35" i="3"/>
  <c r="BC89" i="1" s="1"/>
  <c r="BK193" i="3"/>
  <c r="N193" i="3" s="1"/>
  <c r="N96" i="3" s="1"/>
  <c r="BK213" i="3"/>
  <c r="N213" i="3" s="1"/>
  <c r="N102" i="3" s="1"/>
  <c r="BK125" i="3"/>
  <c r="H36" i="3"/>
  <c r="BD89" i="1" s="1"/>
  <c r="BK204" i="3"/>
  <c r="N204" i="3" s="1"/>
  <c r="N100" i="3" s="1"/>
  <c r="BK155" i="3"/>
  <c r="N155" i="3" s="1"/>
  <c r="N92" i="3" s="1"/>
  <c r="M32" i="2"/>
  <c r="AW88" i="1" s="1"/>
  <c r="H33" i="2"/>
  <c r="BB88" i="1" s="1"/>
  <c r="BK115" i="2"/>
  <c r="N115" i="2" s="1"/>
  <c r="N89" i="2" s="1"/>
  <c r="H35" i="2"/>
  <c r="BD88" i="1" s="1"/>
  <c r="BK130" i="2"/>
  <c r="N130" i="2" s="1"/>
  <c r="N91" i="2" s="1"/>
  <c r="M31" i="2"/>
  <c r="AV88" i="1" s="1"/>
  <c r="H34" i="2"/>
  <c r="BC88" i="1" s="1"/>
  <c r="BC87" i="1" s="1"/>
  <c r="AY87" i="1" s="1"/>
  <c r="M32" i="3"/>
  <c r="AV89" i="1" s="1"/>
  <c r="AT89" i="1" s="1"/>
  <c r="Y124" i="3"/>
  <c r="BK212" i="3"/>
  <c r="N212" i="3" s="1"/>
  <c r="N101" i="3" s="1"/>
  <c r="W114" i="2"/>
  <c r="W113" i="2" s="1"/>
  <c r="AU88" i="1" s="1"/>
  <c r="N125" i="3"/>
  <c r="N90" i="3" s="1"/>
  <c r="BK201" i="3"/>
  <c r="N201" i="3" s="1"/>
  <c r="N98" i="3" s="1"/>
  <c r="N202" i="3"/>
  <c r="N99" i="3" s="1"/>
  <c r="Y114" i="2"/>
  <c r="Y113" i="2" s="1"/>
  <c r="W124" i="3"/>
  <c r="W123" i="3" s="1"/>
  <c r="AU89" i="1" s="1"/>
  <c r="Y201" i="3"/>
  <c r="F110" i="2"/>
  <c r="M81" i="3"/>
  <c r="F114" i="3"/>
  <c r="H32" i="3"/>
  <c r="AZ89" i="1" s="1"/>
  <c r="H31" i="2"/>
  <c r="AZ88" i="1" s="1"/>
  <c r="H33" i="3"/>
  <c r="BA89" i="1" s="1"/>
  <c r="F84" i="3"/>
  <c r="H32" i="2"/>
  <c r="BA88" i="1" s="1"/>
  <c r="BK124" i="3" l="1"/>
  <c r="BD87" i="1"/>
  <c r="W35" i="1" s="1"/>
  <c r="BB87" i="1"/>
  <c r="AX87" i="1" s="1"/>
  <c r="W34" i="1"/>
  <c r="BK114" i="2"/>
  <c r="BK113" i="2" s="1"/>
  <c r="N113" i="2" s="1"/>
  <c r="N87" i="2" s="1"/>
  <c r="AT88" i="1"/>
  <c r="AZ87" i="1"/>
  <c r="BA87" i="1"/>
  <c r="BK123" i="3"/>
  <c r="N123" i="3" s="1"/>
  <c r="N88" i="3" s="1"/>
  <c r="N124" i="3"/>
  <c r="N89" i="3" s="1"/>
  <c r="Y123" i="3"/>
  <c r="AU87" i="1"/>
  <c r="W33" i="1" l="1"/>
  <c r="N114" i="2"/>
  <c r="N88" i="2" s="1"/>
  <c r="W32" i="1"/>
  <c r="AW87" i="1"/>
  <c r="AK32" i="1" s="1"/>
  <c r="M27" i="3"/>
  <c r="M30" i="3" s="1"/>
  <c r="L106" i="3"/>
  <c r="AV87" i="1"/>
  <c r="W31" i="1"/>
  <c r="L97" i="2"/>
  <c r="M26" i="2"/>
  <c r="M29" i="2" s="1"/>
  <c r="AK31" i="1" l="1"/>
  <c r="AT87" i="1"/>
  <c r="AG88" i="1"/>
  <c r="L37" i="2"/>
  <c r="L38" i="3"/>
  <c r="AG89" i="1"/>
  <c r="AN89" i="1" s="1"/>
  <c r="AN88" i="1" l="1"/>
  <c r="AG87" i="1"/>
  <c r="AK26" i="1" l="1"/>
  <c r="AK29" i="1" s="1"/>
  <c r="AK37" i="1" s="1"/>
  <c r="AN87" i="1"/>
  <c r="AN93" i="1" s="1"/>
  <c r="AG93" i="1"/>
</calcChain>
</file>

<file path=xl/sharedStrings.xml><?xml version="1.0" encoding="utf-8"?>
<sst xmlns="http://schemas.openxmlformats.org/spreadsheetml/2006/main" count="2533" uniqueCount="637">
  <si>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</si>
  <si>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</si>
  <si>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</si>
  <si>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</si>
  <si>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</si>
  <si>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</si>
  <si>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</si>
  <si>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</si>
  <si>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</si>
  <si>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</si>
  <si>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</si>
  <si>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</si>
  <si>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</si>
  <si>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</si>
  <si>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</si>
  <si>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Kód:</t>
  </si>
  <si>
    <t>003_2019</t>
  </si>
  <si>
    <t>Stavba:</t>
  </si>
  <si>
    <t>vodovodní řady Kostomlaty</t>
  </si>
  <si>
    <t>JKSO:</t>
  </si>
  <si>
    <t>CC-CZ:</t>
  </si>
  <si>
    <t>Místo:</t>
  </si>
  <si>
    <t xml:space="preserve"> </t>
  </si>
  <si>
    <t>Datum:</t>
  </si>
  <si>
    <t>17. 9. 2019</t>
  </si>
  <si>
    <t>Objednatel:</t>
  </si>
  <si>
    <t>IČ:</t>
  </si>
  <si>
    <t>DIČ:</t>
  </si>
  <si>
    <t>Zhotovitel: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</si>
  <si>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</si>
  <si>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</si>
  <si>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</si>
  <si>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</si>
  <si>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</si>
  <si>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</si>
  <si>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</si>
  <si>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</si>
  <si>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</si>
  <si>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</si>
  <si>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</si>
  <si>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</si>
  <si>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</si>
  <si>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</si>
  <si>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</si>
  <si>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</si>
  <si>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</si>
  <si>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</si>
  <si>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</si>
  <si>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</si>
  <si>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</si>
  <si>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</si>
  <si>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</si>
  <si>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</si>
  <si>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</si>
  <si>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</si>
  <si>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</si>
  <si>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</si>
  <si>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</si>
  <si>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</si>
  <si>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</si>
  <si>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</si>
  <si>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</si>
  <si>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</si>
  <si>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</si>
  <si>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</si>
  <si>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</si>
  <si>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</si>
  <si>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</si>
  <si>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</si>
  <si>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</si>
  <si>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</si>
  <si>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</si>
  <si>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</si>
  <si>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IMPORT</t>
  </si>
  <si>
    <t>{731e8a63-5d59-4510-a359-5b026410eadc}</t>
  </si>
  <si>
    <t>{00000000-0000-0000-0000-000000000000}</t>
  </si>
  <si>
    <t>/</t>
  </si>
  <si>
    <t>1</t>
  </si>
  <si>
    <t>###NOINSERT###</t>
  </si>
  <si>
    <t>Kostomlaty posilovací stanice</t>
  </si>
  <si>
    <t>{8ac497c2-57f4-420e-8a04-16341747fa94}</t>
  </si>
  <si>
    <t>2) Ostatní náklady ze souhrnného listu</t>
  </si>
  <si>
    <t>Procent. zadání_x000D_
[% nákladů rozpočtu]</t>
  </si>
  <si>
    <t>Zařazení nákladů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</si>
  <si>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</si>
  <si>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</si>
  <si>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</si>
  <si>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</si>
  <si>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</si>
  <si>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</si>
  <si>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</si>
  <si>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</si>
  <si>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</si>
  <si>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</si>
  <si>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</si>
  <si>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</si>
  <si>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</si>
  <si>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</si>
  <si>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</si>
  <si>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</si>
  <si>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</si>
  <si>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</si>
  <si>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</si>
  <si>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8 - Trubní vedení</t>
  </si>
  <si>
    <t xml:space="preserve">    998 - Přesun hmot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</si>
  <si>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</si>
  <si>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</si>
  <si>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</si>
  <si>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</si>
  <si>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</si>
  <si>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</si>
  <si>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</si>
  <si>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</si>
  <si>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</si>
  <si>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</si>
  <si>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</si>
  <si>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</si>
  <si>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</si>
  <si>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</si>
  <si>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</si>
  <si>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</si>
  <si>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</si>
  <si>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121101101</t>
  </si>
  <si>
    <t>Sejmutí ornice s přemístěním na vzdálenost do 50 m</t>
  </si>
  <si>
    <t>m3</t>
  </si>
  <si>
    <t>4</t>
  </si>
  <si>
    <t>66080300</t>
  </si>
  <si>
    <t>50</t>
  </si>
  <si>
    <t>121111036</t>
  </si>
  <si>
    <t>osetí luční travou</t>
  </si>
  <si>
    <t>m2</t>
  </si>
  <si>
    <t>-1129894893</t>
  </si>
  <si>
    <t>132101201</t>
  </si>
  <si>
    <t>Hloubení rýh š do 2000 mm v hornině tř. 1 a 2 objemu do 100 m3</t>
  </si>
  <si>
    <t>-2087302169</t>
  </si>
  <si>
    <t>5</t>
  </si>
  <si>
    <t>132201201</t>
  </si>
  <si>
    <t>Hloubení rýh š do 2000 mm v hornině tř. 3 objemu do 100 m3</t>
  </si>
  <si>
    <t>-1658975343</t>
  </si>
  <si>
    <t>6</t>
  </si>
  <si>
    <t>132201209</t>
  </si>
  <si>
    <t>Příplatek za lepivost k hloubení rýh š do 2000 mm v hornině tř. 3</t>
  </si>
  <si>
    <t>-7910007</t>
  </si>
  <si>
    <t>7</t>
  </si>
  <si>
    <t>132301201</t>
  </si>
  <si>
    <t>Hloubení rýh š 800 mm v hornině tř. 4 objemu do 100 m3</t>
  </si>
  <si>
    <t>1828769041</t>
  </si>
  <si>
    <t>8</t>
  </si>
  <si>
    <t>132301209</t>
  </si>
  <si>
    <t>Příplatek za lepivost k hloubení rýh š do 2000 mm v hornině tř. 4</t>
  </si>
  <si>
    <t>-1422029997</t>
  </si>
  <si>
    <t>10</t>
  </si>
  <si>
    <t>162701105</t>
  </si>
  <si>
    <t>Vodorovné přemístění do 10000 m výkopku/sypaniny z horniny tř. 1 až 4</t>
  </si>
  <si>
    <t>-542688614</t>
  </si>
  <si>
    <t>9</t>
  </si>
  <si>
    <t>167101101</t>
  </si>
  <si>
    <t>Nakládání výkopku z hornin tř. 1 až 4 do 100 m3</t>
  </si>
  <si>
    <t>866041161</t>
  </si>
  <si>
    <t>11</t>
  </si>
  <si>
    <t>171201201</t>
  </si>
  <si>
    <t>Uložení sypaniny na skládky</t>
  </si>
  <si>
    <t>1471644707</t>
  </si>
  <si>
    <t>12</t>
  </si>
  <si>
    <t>171201211</t>
  </si>
  <si>
    <t>Poplatek za uložení odpadu ze sypaniny na skládce (skládkovné)</t>
  </si>
  <si>
    <t>t</t>
  </si>
  <si>
    <t>1085034284</t>
  </si>
  <si>
    <t>13</t>
  </si>
  <si>
    <t>174101101</t>
  </si>
  <si>
    <t>Zásyp zhutněný</t>
  </si>
  <si>
    <t>-1016610570</t>
  </si>
  <si>
    <t>181301103</t>
  </si>
  <si>
    <t>Rozprostření ornice tl vrstvy do 200 mm pl do 500 m2 v rovině nebo ve svahu do 1:5</t>
  </si>
  <si>
    <t>-347752874</t>
  </si>
  <si>
    <t>14</t>
  </si>
  <si>
    <t>451573111</t>
  </si>
  <si>
    <t>Lože pod potrubí otevřený výkop ze štěrkopísku</t>
  </si>
  <si>
    <t>1703294330</t>
  </si>
  <si>
    <t>16</t>
  </si>
  <si>
    <t>452313141</t>
  </si>
  <si>
    <t>Podkladní bloky z betonu prostého tř. C 16/20 otevřený výkop</t>
  </si>
  <si>
    <t>-938806674</t>
  </si>
  <si>
    <t>45</t>
  </si>
  <si>
    <t>871251121</t>
  </si>
  <si>
    <t>Montáž potrubí výkop TR PE SV DN110</t>
  </si>
  <si>
    <t>m</t>
  </si>
  <si>
    <t>925515793</t>
  </si>
  <si>
    <t>52</t>
  </si>
  <si>
    <t>M</t>
  </si>
  <si>
    <t>286138260</t>
  </si>
  <si>
    <t>potrubí vodovodní PE HD (IPE) , 110 x 10,0 mm</t>
  </si>
  <si>
    <t>1735479371</t>
  </si>
  <si>
    <t>47</t>
  </si>
  <si>
    <t>877265211</t>
  </si>
  <si>
    <t>Montáž tvarovek plast jednoosé DN 100</t>
  </si>
  <si>
    <t>kus</t>
  </si>
  <si>
    <t>705419659</t>
  </si>
  <si>
    <t>48</t>
  </si>
  <si>
    <t>877265221</t>
  </si>
  <si>
    <t>Montáž tvarovek plast dvouosé DN 100</t>
  </si>
  <si>
    <t>-960816522</t>
  </si>
  <si>
    <t>42</t>
  </si>
  <si>
    <t>891241111</t>
  </si>
  <si>
    <t>Montáž vodovodních šoupátek otevřený výkop DN 80</t>
  </si>
  <si>
    <t>1474480433</t>
  </si>
  <si>
    <t>44</t>
  </si>
  <si>
    <t>891247111</t>
  </si>
  <si>
    <t>Montáž hydrantů podzemních DN 80</t>
  </si>
  <si>
    <t>-2080603630</t>
  </si>
  <si>
    <t>43</t>
  </si>
  <si>
    <t>891261111</t>
  </si>
  <si>
    <t>Montáž vodovodních šoupátek otevřený výkop DN 100</t>
  </si>
  <si>
    <t>1480601194</t>
  </si>
  <si>
    <t>23</t>
  </si>
  <si>
    <t>892233922</t>
  </si>
  <si>
    <t>Proplach vodovodního potrubí jednoduchý DN od 40 do 70 při opravách</t>
  </si>
  <si>
    <t>sou</t>
  </si>
  <si>
    <t>-481672901</t>
  </si>
  <si>
    <t>24</t>
  </si>
  <si>
    <t>-1116808565</t>
  </si>
  <si>
    <t>51</t>
  </si>
  <si>
    <t>892239111</t>
  </si>
  <si>
    <t>rozbor vzorků vody</t>
  </si>
  <si>
    <t>1122001477</t>
  </si>
  <si>
    <t>20</t>
  </si>
  <si>
    <t>892271111</t>
  </si>
  <si>
    <t>Tlaková zkouška vodou potrubí DN 100 nebo 125</t>
  </si>
  <si>
    <t>2079787334</t>
  </si>
  <si>
    <t>22</t>
  </si>
  <si>
    <t>892273122</t>
  </si>
  <si>
    <t>Proplach a dezinfekce vodovodního potrubí DN od 80 do 125</t>
  </si>
  <si>
    <t>-2111177955</t>
  </si>
  <si>
    <t>892372111</t>
  </si>
  <si>
    <t>Zabezpečení konců potrubí DN do 300 při tlakových zkouškách vodou</t>
  </si>
  <si>
    <t>1682596335</t>
  </si>
  <si>
    <t>25</t>
  </si>
  <si>
    <t>892443922</t>
  </si>
  <si>
    <t>zaměření skutečného provedení stavby</t>
  </si>
  <si>
    <t>-88877754</t>
  </si>
  <si>
    <t>26</t>
  </si>
  <si>
    <t>422247992</t>
  </si>
  <si>
    <t>Waga 7992 DN80</t>
  </si>
  <si>
    <t>-634296002</t>
  </si>
  <si>
    <t>27</t>
  </si>
  <si>
    <t>422857992</t>
  </si>
  <si>
    <t>Waga 7992 DN100</t>
  </si>
  <si>
    <t>-1934548336</t>
  </si>
  <si>
    <t>28</t>
  </si>
  <si>
    <t>422088510</t>
  </si>
  <si>
    <t>T 80/80 8510</t>
  </si>
  <si>
    <t>-953256941</t>
  </si>
  <si>
    <t>29</t>
  </si>
  <si>
    <t>422108510</t>
  </si>
  <si>
    <t>T 100/80 8510</t>
  </si>
  <si>
    <t>182848575</t>
  </si>
  <si>
    <t>30</t>
  </si>
  <si>
    <t>422118510</t>
  </si>
  <si>
    <t>T 100/100 8510</t>
  </si>
  <si>
    <t>-531348091</t>
  </si>
  <si>
    <t>31</t>
  </si>
  <si>
    <t>422228500</t>
  </si>
  <si>
    <t>FFR 100/80 8550</t>
  </si>
  <si>
    <t>-1181415526</t>
  </si>
  <si>
    <t>32</t>
  </si>
  <si>
    <t>539921469</t>
  </si>
  <si>
    <t>33</t>
  </si>
  <si>
    <t>422745049</t>
  </si>
  <si>
    <t>PP 80 5049</t>
  </si>
  <si>
    <t>1179760225</t>
  </si>
  <si>
    <t>34</t>
  </si>
  <si>
    <t>286103009</t>
  </si>
  <si>
    <t>oblouk PE DN 100/30ST</t>
  </si>
  <si>
    <t>301226113</t>
  </si>
  <si>
    <t>35</t>
  </si>
  <si>
    <t>286109009</t>
  </si>
  <si>
    <t>oblouk PE DN 100/90ST</t>
  </si>
  <si>
    <t>-1245332226</t>
  </si>
  <si>
    <t>36</t>
  </si>
  <si>
    <t>422244009</t>
  </si>
  <si>
    <t>šoupě DN80 4009</t>
  </si>
  <si>
    <t>-854295988</t>
  </si>
  <si>
    <t>37</t>
  </si>
  <si>
    <t>422254009</t>
  </si>
  <si>
    <t>šoupě DN100 4009</t>
  </si>
  <si>
    <t>1234881619</t>
  </si>
  <si>
    <t>38</t>
  </si>
  <si>
    <t>422343490</t>
  </si>
  <si>
    <t>hydrant podzemní DN80  D490</t>
  </si>
  <si>
    <t>-2019306724</t>
  </si>
  <si>
    <t>39</t>
  </si>
  <si>
    <t>422742051</t>
  </si>
  <si>
    <t>poklopšoupátkový 2051</t>
  </si>
  <si>
    <t>1026678441</t>
  </si>
  <si>
    <t>40</t>
  </si>
  <si>
    <t>422951959</t>
  </si>
  <si>
    <t>poklop hydrantový 1959</t>
  </si>
  <si>
    <t>-1344047983</t>
  </si>
  <si>
    <t>41</t>
  </si>
  <si>
    <t>422969509</t>
  </si>
  <si>
    <t>zemní souprava 9509</t>
  </si>
  <si>
    <t>kg</t>
  </si>
  <si>
    <t>-1063056199</t>
  </si>
  <si>
    <t>17</t>
  </si>
  <si>
    <t>899401112</t>
  </si>
  <si>
    <t>Osazení poklopů litinových šoupátkových</t>
  </si>
  <si>
    <t>1386842974</t>
  </si>
  <si>
    <t>18</t>
  </si>
  <si>
    <t>899401113</t>
  </si>
  <si>
    <t>Osazení poklopů litinových hydrantových</t>
  </si>
  <si>
    <t>-839960872</t>
  </si>
  <si>
    <t>19</t>
  </si>
  <si>
    <t>899713111</t>
  </si>
  <si>
    <t>Orientační tabulky na sloupku betonovém nebo ocelovém</t>
  </si>
  <si>
    <t>-966690905</t>
  </si>
  <si>
    <t>49</t>
  </si>
  <si>
    <t>998271201</t>
  </si>
  <si>
    <t>Přesun hmot</t>
  </si>
  <si>
    <t>446317781</t>
  </si>
  <si>
    <t>Objekt:</t>
  </si>
  <si>
    <t>003_2019 - Kostomlaty posilovací stanice</t>
  </si>
  <si>
    <t xml:space="preserve">    3 - Svislé a kompletní konstrukce</t>
  </si>
  <si>
    <t xml:space="preserve">    5 - Komunikace pozemní</t>
  </si>
  <si>
    <t xml:space="preserve">    9 - Ostatní konstrukce a práce, bourání</t>
  </si>
  <si>
    <t>PSV - Práce a dodávky PSV</t>
  </si>
  <si>
    <t xml:space="preserve">    741 - Elektroinstalace - silnoproud</t>
  </si>
  <si>
    <t xml:space="preserve">    767 - Konstrukce zámečnické</t>
  </si>
  <si>
    <t>M - Práce a dodávky M</t>
  </si>
  <si>
    <t xml:space="preserve">    23-M - Montáže potrubí</t>
  </si>
  <si>
    <t>115101201</t>
  </si>
  <si>
    <t>Čerpání vody na dopravní výšku do 10 m průměrný přítok do 500 l/min</t>
  </si>
  <si>
    <t>hod</t>
  </si>
  <si>
    <t>-2057854678</t>
  </si>
  <si>
    <t>115101301</t>
  </si>
  <si>
    <t>Pohotovost čerpací soupravy pro dopravní výšku do 10 m přítok do 500 l/min</t>
  </si>
  <si>
    <t>den</t>
  </si>
  <si>
    <t>13312842</t>
  </si>
  <si>
    <t>3</t>
  </si>
  <si>
    <t>-1550589238</t>
  </si>
  <si>
    <t>osetí luční travinou</t>
  </si>
  <si>
    <t>-388616115</t>
  </si>
  <si>
    <t>131101101</t>
  </si>
  <si>
    <t>Hloubení jam nezapažených v hornině tř. 1 a 2 objemu do 100 m3</t>
  </si>
  <si>
    <t>260043507</t>
  </si>
  <si>
    <t>131201101</t>
  </si>
  <si>
    <t>Hloubení jam nezapažených v hornině tř. 3 objemu do 100 m3</t>
  </si>
  <si>
    <t>1685129048</t>
  </si>
  <si>
    <t>131201109</t>
  </si>
  <si>
    <t>Příplatek za lepivost u hloubení jam nezapažených v hornině tř. 3</t>
  </si>
  <si>
    <t>1239944595</t>
  </si>
  <si>
    <t>131301101</t>
  </si>
  <si>
    <t>Hloubení jam nezapažených v hornině tř. 4 objemu do 100 m3</t>
  </si>
  <si>
    <t>-984138868</t>
  </si>
  <si>
    <t>131301109</t>
  </si>
  <si>
    <t>Příplatek za lepivost u hloubení jam nezapažených v hornině tř. 4</t>
  </si>
  <si>
    <t>159511412</t>
  </si>
  <si>
    <t>-871669157</t>
  </si>
  <si>
    <t>-1603302609</t>
  </si>
  <si>
    <t>-1898489419</t>
  </si>
  <si>
    <t>1161295905</t>
  </si>
  <si>
    <t>-17161451</t>
  </si>
  <si>
    <t>162301101</t>
  </si>
  <si>
    <t>Vodorovné přemístění do 500 m výkopku/sypaniny z horniny tř. 1 až 4</t>
  </si>
  <si>
    <t>1234268155</t>
  </si>
  <si>
    <t>-1988078622</t>
  </si>
  <si>
    <t>1358153711</t>
  </si>
  <si>
    <t>-220514846</t>
  </si>
  <si>
    <t>-827882887</t>
  </si>
  <si>
    <t>Zásyp jam, šachet rýh nebo kolem objektů sypaninou se zhutněním</t>
  </si>
  <si>
    <t>1890361521</t>
  </si>
  <si>
    <t>181101102</t>
  </si>
  <si>
    <t>Úprava pláně + zhutnění</t>
  </si>
  <si>
    <t>-798871123</t>
  </si>
  <si>
    <t>124327112</t>
  </si>
  <si>
    <t>589115640</t>
  </si>
  <si>
    <t>posilovací stanice dle nabídky</t>
  </si>
  <si>
    <t>kpl</t>
  </si>
  <si>
    <t>1515009949</t>
  </si>
  <si>
    <t>273313611</t>
  </si>
  <si>
    <t>Základové desky z betonu tř. C 16/20</t>
  </si>
  <si>
    <t>-690522898</t>
  </si>
  <si>
    <t>273362021</t>
  </si>
  <si>
    <t>Výztuž základových desek svařovanými sítěmi Kari</t>
  </si>
  <si>
    <t>1517363075</t>
  </si>
  <si>
    <t>279311911</t>
  </si>
  <si>
    <t>obetonování nádrží beton prostý C16/20</t>
  </si>
  <si>
    <t>1758419809</t>
  </si>
  <si>
    <t>279351101</t>
  </si>
  <si>
    <t>Zřízení bednění základových zdí jednostranné</t>
  </si>
  <si>
    <t>-433979105</t>
  </si>
  <si>
    <t>279351102</t>
  </si>
  <si>
    <t>Odstranění bednění základových zdí jednostranné</t>
  </si>
  <si>
    <t>-1695224680</t>
  </si>
  <si>
    <t>64</t>
  </si>
  <si>
    <t>382419115</t>
  </si>
  <si>
    <t>osazení + dodání nádrže PE 600l běžné zatížení</t>
  </si>
  <si>
    <t>-1117055926</t>
  </si>
  <si>
    <t>74</t>
  </si>
  <si>
    <t>767920230</t>
  </si>
  <si>
    <t>Osazení vrat a vrátek k oplocení na ocelové sloupky do 6 m2</t>
  </si>
  <si>
    <t>-1051271556</t>
  </si>
  <si>
    <t>75</t>
  </si>
  <si>
    <t>553183009</t>
  </si>
  <si>
    <t>vrata ocelová 3000/1800</t>
  </si>
  <si>
    <t>-182382288</t>
  </si>
  <si>
    <t>1668984743</t>
  </si>
  <si>
    <t>564762111</t>
  </si>
  <si>
    <t>Podklad z vibrovaného štěrku VŠ tl 200 mm</t>
  </si>
  <si>
    <t>-468071018</t>
  </si>
  <si>
    <t>596212210</t>
  </si>
  <si>
    <t>Kladení zámkové dlažby pozemních komunikací tl 80 mm skupiny A pl do 50 m2</t>
  </si>
  <si>
    <t>-1961577954</t>
  </si>
  <si>
    <t>592202045</t>
  </si>
  <si>
    <t>zámková dlažba klasiko 80 mm šedá</t>
  </si>
  <si>
    <t>-1137071253</t>
  </si>
  <si>
    <t>857262122</t>
  </si>
  <si>
    <t>Montáž  tvarovek jednoosých přírubových otevřený výkop DN 100</t>
  </si>
  <si>
    <t>-2053839088</t>
  </si>
  <si>
    <t>422578501</t>
  </si>
  <si>
    <t>přeliv DN100 8500</t>
  </si>
  <si>
    <t>1379849273</t>
  </si>
  <si>
    <t>857311121</t>
  </si>
  <si>
    <t>Montáž tvarovek odb přírubových výkop DN150</t>
  </si>
  <si>
    <t>1982095057</t>
  </si>
  <si>
    <t>422548500</t>
  </si>
  <si>
    <t>T 150/80 8510</t>
  </si>
  <si>
    <t>376925471</t>
  </si>
  <si>
    <t>46</t>
  </si>
  <si>
    <t>857312122</t>
  </si>
  <si>
    <t>Montáž  tvarovek jednoosých přírubových otevřený výkop DN 150</t>
  </si>
  <si>
    <t>-1265237232</t>
  </si>
  <si>
    <t>422158500</t>
  </si>
  <si>
    <t>TP 150/1000</t>
  </si>
  <si>
    <t>-290597913</t>
  </si>
  <si>
    <t>65</t>
  </si>
  <si>
    <t>871315211</t>
  </si>
  <si>
    <t>Potr. PVC - systém KG třídy SN4 DN150</t>
  </si>
  <si>
    <t>-1575218921</t>
  </si>
  <si>
    <t>62</t>
  </si>
  <si>
    <t>891241222</t>
  </si>
  <si>
    <t>Montáž vodovodních šoupátek s ručním kolečkem v šachtách DN 80</t>
  </si>
  <si>
    <t>-283486491</t>
  </si>
  <si>
    <t>63</t>
  </si>
  <si>
    <t>422257409</t>
  </si>
  <si>
    <t>šoupátko DN80 4000</t>
  </si>
  <si>
    <t>1783850784</t>
  </si>
  <si>
    <t>891246331</t>
  </si>
  <si>
    <t>Montáž vtokových košů v objektech DN 80</t>
  </si>
  <si>
    <t>-464121408</t>
  </si>
  <si>
    <t>53</t>
  </si>
  <si>
    <t>553151480</t>
  </si>
  <si>
    <t>koš sací DN80</t>
  </si>
  <si>
    <t>123291359</t>
  </si>
  <si>
    <t>54</t>
  </si>
  <si>
    <t>891261222</t>
  </si>
  <si>
    <t>Montáž vodovodních šoupátek  šachtách DN 100</t>
  </si>
  <si>
    <t>2061748463</t>
  </si>
  <si>
    <t>55</t>
  </si>
  <si>
    <t>722400911</t>
  </si>
  <si>
    <t>šoupě DN100 + elektropohon</t>
  </si>
  <si>
    <t>508133480</t>
  </si>
  <si>
    <t>58</t>
  </si>
  <si>
    <t>891311221</t>
  </si>
  <si>
    <t>Montáž vodovodních šoupat 4000A+zem sou</t>
  </si>
  <si>
    <t>1591957235</t>
  </si>
  <si>
    <t>59</t>
  </si>
  <si>
    <t>422544009</t>
  </si>
  <si>
    <t>šoupátko DN150 4000+zem sou</t>
  </si>
  <si>
    <t>-1075187256</t>
  </si>
  <si>
    <t>60</t>
  </si>
  <si>
    <t>891311222</t>
  </si>
  <si>
    <t>Montáž vodovodních šoupátek s ručním kolečkem v šachtách DN 150</t>
  </si>
  <si>
    <t>1904943093</t>
  </si>
  <si>
    <t>61</t>
  </si>
  <si>
    <t>422564001</t>
  </si>
  <si>
    <t>šoupátko DN150 4000</t>
  </si>
  <si>
    <t>-1613899</t>
  </si>
  <si>
    <t>56</t>
  </si>
  <si>
    <t>891315111</t>
  </si>
  <si>
    <t>Montáž koncových klapek hrdlových DN 150</t>
  </si>
  <si>
    <t>1036462277</t>
  </si>
  <si>
    <t>57</t>
  </si>
  <si>
    <t>422150112</t>
  </si>
  <si>
    <t>žabí klapka DN150 9930</t>
  </si>
  <si>
    <t>182317831</t>
  </si>
  <si>
    <t>892351111</t>
  </si>
  <si>
    <t>Tlaková zkouška vodou potrubí DN 150 nebo 200</t>
  </si>
  <si>
    <t>-1183117561</t>
  </si>
  <si>
    <t>892991111</t>
  </si>
  <si>
    <t xml:space="preserve">vytýčení stavby </t>
  </si>
  <si>
    <t>-1787041285</t>
  </si>
  <si>
    <t>892996511</t>
  </si>
  <si>
    <t>-1786293731</t>
  </si>
  <si>
    <t>66</t>
  </si>
  <si>
    <t>894411111</t>
  </si>
  <si>
    <t>Zřízení šachet díly betonové V 2230</t>
  </si>
  <si>
    <t>-791622197</t>
  </si>
  <si>
    <t>-1281895978</t>
  </si>
  <si>
    <t>poklop šoupátkový 2051</t>
  </si>
  <si>
    <t>-573905449</t>
  </si>
  <si>
    <t>-1512343729</t>
  </si>
  <si>
    <t>899919112</t>
  </si>
  <si>
    <t>osazení OC součástí a zařízení</t>
  </si>
  <si>
    <t>-1156398660</t>
  </si>
  <si>
    <t>933901111</t>
  </si>
  <si>
    <t>Provedení zkoušky vodotěsnosti nádrže do 1000 m3</t>
  </si>
  <si>
    <t>-2108026468</t>
  </si>
  <si>
    <t>953943123</t>
  </si>
  <si>
    <t>Osazování výrobků do 15 kg/kus beton sloupek</t>
  </si>
  <si>
    <t>-1745917710</t>
  </si>
  <si>
    <t>143501111</t>
  </si>
  <si>
    <t>sloupek DD 50 PZ L 2500 mm</t>
  </si>
  <si>
    <t>1774327150</t>
  </si>
  <si>
    <t>998011001</t>
  </si>
  <si>
    <t xml:space="preserve">Přesun hmot </t>
  </si>
  <si>
    <t>-1588978826</t>
  </si>
  <si>
    <t>998223011</t>
  </si>
  <si>
    <t>-1849766407</t>
  </si>
  <si>
    <t>-612367023</t>
  </si>
  <si>
    <t>67</t>
  </si>
  <si>
    <t>747162155</t>
  </si>
  <si>
    <t>montáž + dodání el. instalací</t>
  </si>
  <si>
    <t>-1310396112</t>
  </si>
  <si>
    <t>68</t>
  </si>
  <si>
    <t>767911230</t>
  </si>
  <si>
    <t>montáž stroj pletivo + drát V -2m 15°-</t>
  </si>
  <si>
    <t>-2086770054</t>
  </si>
  <si>
    <t>69</t>
  </si>
  <si>
    <t>136545050</t>
  </si>
  <si>
    <t>pletivo potažené PVC 50/50</t>
  </si>
  <si>
    <t>-713665028</t>
  </si>
  <si>
    <t>70</t>
  </si>
  <si>
    <t>-1161464820</t>
  </si>
  <si>
    <t>71</t>
  </si>
  <si>
    <t>314782010</t>
  </si>
  <si>
    <t>drát ostnatý 1,5 PZ 4 jehl</t>
  </si>
  <si>
    <t>290398833</t>
  </si>
  <si>
    <t>72</t>
  </si>
  <si>
    <t>767912150</t>
  </si>
  <si>
    <t>montáž napínací drát -15°</t>
  </si>
  <si>
    <t>1322918808</t>
  </si>
  <si>
    <t>73</t>
  </si>
  <si>
    <t>767912160</t>
  </si>
  <si>
    <t>přiháčkování pletiva k drátu -15°</t>
  </si>
  <si>
    <t>1214318005</t>
  </si>
  <si>
    <t>76</t>
  </si>
  <si>
    <t>998767201</t>
  </si>
  <si>
    <t>Přesun hmot procentní pro zámečnické konstrukce v objektech v do 6 m</t>
  </si>
  <si>
    <t>1859190643</t>
  </si>
  <si>
    <t>77</t>
  </si>
  <si>
    <t>230140048</t>
  </si>
  <si>
    <t>Montáž potrubí nerez tř.17 DN80</t>
  </si>
  <si>
    <t>-981023867</t>
  </si>
  <si>
    <t>78</t>
  </si>
  <si>
    <t>141253890</t>
  </si>
  <si>
    <t>trubka nerez DN80</t>
  </si>
  <si>
    <t>128</t>
  </si>
  <si>
    <t>-1114684802</t>
  </si>
  <si>
    <t>79</t>
  </si>
  <si>
    <t>230140055</t>
  </si>
  <si>
    <t>Montáž potrubí nerez tř.17 DN100</t>
  </si>
  <si>
    <t>1090875349</t>
  </si>
  <si>
    <t>80</t>
  </si>
  <si>
    <t>141308509</t>
  </si>
  <si>
    <t>trubka nerez DN100</t>
  </si>
  <si>
    <t>1551929224</t>
  </si>
  <si>
    <t>81</t>
  </si>
  <si>
    <t>230140073</t>
  </si>
  <si>
    <t>Montáž trubek nerez tř.17 DN150</t>
  </si>
  <si>
    <t>-854033197</t>
  </si>
  <si>
    <t>82</t>
  </si>
  <si>
    <t>141408594</t>
  </si>
  <si>
    <t>trubka nerez DN150</t>
  </si>
  <si>
    <t>1373569593</t>
  </si>
  <si>
    <t>83</t>
  </si>
  <si>
    <t>230140101</t>
  </si>
  <si>
    <t>Montáž trubek nerez tř.17 DN300</t>
  </si>
  <si>
    <t>825793584</t>
  </si>
  <si>
    <t>84</t>
  </si>
  <si>
    <t>141564741</t>
  </si>
  <si>
    <t>trubka nerez DN300</t>
  </si>
  <si>
    <t>1018924866</t>
  </si>
  <si>
    <t>85</t>
  </si>
  <si>
    <t>230140180</t>
  </si>
  <si>
    <t>Montáž trubní dílce přivařovací nerez DN80</t>
  </si>
  <si>
    <t>1686829210</t>
  </si>
  <si>
    <t>86</t>
  </si>
  <si>
    <t>343080169</t>
  </si>
  <si>
    <t>příruba nerez DN80</t>
  </si>
  <si>
    <t>ks</t>
  </si>
  <si>
    <t>-148431841</t>
  </si>
  <si>
    <t>87</t>
  </si>
  <si>
    <t>348080511</t>
  </si>
  <si>
    <t>koleno nerez DN80</t>
  </si>
  <si>
    <t>-1928125679</t>
  </si>
  <si>
    <t>88</t>
  </si>
  <si>
    <t>230140188</t>
  </si>
  <si>
    <t>Montáž trubní dílce přivařovací nerez DN100</t>
  </si>
  <si>
    <t>-28730415</t>
  </si>
  <si>
    <t>89</t>
  </si>
  <si>
    <t>319100169</t>
  </si>
  <si>
    <t>příruba nerez DN100</t>
  </si>
  <si>
    <t>pár</t>
  </si>
  <si>
    <t>-91751014</t>
  </si>
  <si>
    <t>90</t>
  </si>
  <si>
    <t>344108919</t>
  </si>
  <si>
    <t>koleno nerez DN100</t>
  </si>
  <si>
    <t>76770704</t>
  </si>
  <si>
    <t>91</t>
  </si>
  <si>
    <t>230140203</t>
  </si>
  <si>
    <t>Montáž trubní dílce přivařovací nerez DN150</t>
  </si>
  <si>
    <t>-84598691</t>
  </si>
  <si>
    <t>92</t>
  </si>
  <si>
    <t>314943569</t>
  </si>
  <si>
    <t>příruba nerez DN150</t>
  </si>
  <si>
    <t>-68006844</t>
  </si>
  <si>
    <t>93</t>
  </si>
  <si>
    <t>230140269</t>
  </si>
  <si>
    <t>Příplatek provedení formování, ochrana svaru inertní plyn DN 80</t>
  </si>
  <si>
    <t>1955665559</t>
  </si>
  <si>
    <t>94</t>
  </si>
  <si>
    <t>230140270</t>
  </si>
  <si>
    <t>Příplatek provedení formování, ochrana svaru inertní plyn DN 100</t>
  </si>
  <si>
    <t>-2139424731</t>
  </si>
  <si>
    <t>95</t>
  </si>
  <si>
    <t>230140272</t>
  </si>
  <si>
    <t>Příplatek provedení formování, ochrana svaru inertní plyn DN 150</t>
  </si>
  <si>
    <t>1131916712</t>
  </si>
  <si>
    <t>96</t>
  </si>
  <si>
    <t>230170003</t>
  </si>
  <si>
    <t>Tlakové zkoušky těsnosti potrubí - příprava DN do 125</t>
  </si>
  <si>
    <t>sada</t>
  </si>
  <si>
    <t>106227851</t>
  </si>
  <si>
    <t>97</t>
  </si>
  <si>
    <t>230170013</t>
  </si>
  <si>
    <t xml:space="preserve">Tlakové zkoušky těsnosti potrubí - zkouška </t>
  </si>
  <si>
    <t>-369114089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</si>
</sst>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2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2" fillId="0" borderId="0" xfId="0" applyFont="1" applyAlignment="1">
      <alignment horizontal="left" vertical="center"/>
    </xf>
    <xf numFmtId="0" fontId="0" fillId="0" borderId="0" xfId="0" applyBorder="1"/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9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6" fillId="0" borderId="16" xfId="0" applyNumberFormat="1" applyFont="1" applyBorder="1" applyAlignment="1">
      <alignment vertical="center"/>
    </xf>
    <xf numFmtId="4" fontId="26" fillId="0" borderId="17" xfId="0" applyNumberFormat="1" applyFont="1" applyBorder="1" applyAlignment="1">
      <alignment vertical="center"/>
    </xf>
    <xf numFmtId="166" fontId="26" fillId="0" borderId="17" xfId="0" applyNumberFormat="1" applyFont="1" applyBorder="1" applyAlignment="1">
      <alignment vertical="center"/>
    </xf>
    <xf numFmtId="4" fontId="26" fillId="0" borderId="18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33" fillId="0" borderId="25" xfId="0" applyFont="1" applyBorder="1" applyAlignment="1" applyProtection="1">
      <alignment horizontal="center" vertical="center"/>
      <protection locked="0"/>
    </xf>
    <xf numFmtId="49" fontId="33" fillId="0" borderId="25" xfId="0" applyNumberFormat="1" applyFont="1" applyBorder="1" applyAlignment="1" applyProtection="1">
      <alignment horizontal="left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vertical="center"/>
    </xf>
    <xf numFmtId="4" fontId="16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4" fontId="25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 wrapText="1"/>
    </xf>
    <xf numFmtId="4" fontId="22" fillId="0" borderId="0" xfId="0" applyNumberFormat="1" applyFont="1" applyBorder="1" applyAlignment="1">
      <alignment horizontal="right" vertical="center"/>
    </xf>
    <xf numFmtId="4" fontId="22" fillId="0" borderId="0" xfId="0" applyNumberFormat="1" applyFont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4" fontId="16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0" fontId="2" fillId="5" borderId="23" xfId="0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0" fontId="33" fillId="0" borderId="25" xfId="0" applyFont="1" applyBorder="1" applyAlignment="1" applyProtection="1">
      <alignment horizontal="left" vertical="center" wrapText="1"/>
      <protection locked="0"/>
    </xf>
    <xf numFmtId="4" fontId="33" fillId="0" borderId="25" xfId="0" applyNumberFormat="1" applyFont="1" applyBorder="1" applyAlignment="1" applyProtection="1">
      <alignment vertical="center"/>
      <protection locked="0"/>
    </xf>
    <xf numFmtId="4" fontId="22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5" fillId="0" borderId="0" xfId="0" applyNumberFormat="1" applyFont="1" applyBorder="1" applyAlignment="1"/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4" fontId="6" fillId="0" borderId="12" xfId="0" applyNumberFormat="1" applyFont="1" applyBorder="1" applyAlignment="1"/>
    <xf numFmtId="4" fontId="6" fillId="0" borderId="12" xfId="0" applyNumberFormat="1" applyFont="1" applyBorder="1" applyAlignment="1">
      <alignment vertical="center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94"/>
  <sheetViews>
    <sheetView showGridLines="0" tabSelected="1" workbookViewId="0">
      <pane ySplit="1" topLeftCell="A2" activePane="bottomLeft" state="frozen"/>
      <selection pane="bottomLeft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42578125" customWidth="1"/>
    <col min="34" max="34" width="3.28515625" customWidth="1"/>
    <col min="35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.7109375" customWidth="1"/>
    <col min="44" max="44" width="13.7109375" customWidth="1"/>
    <col min="45" max="46" width="25.85546875" hidden="1" customWidth="1"/>
    <col min="47" max="47" width="25" hidden="1" customWidth="1"/>
    <col min="48" max="52" width="21.7109375" hidden="1" customWidth="1"/>
    <col min="53" max="53" width="19.140625" hidden="1" customWidth="1"/>
    <col min="54" max="54" width="25" hidden="1" customWidth="1"/>
    <col min="55" max="56" width="19.140625" hidden="1" customWidth="1"/>
    <col min="57" max="57" width="66.42578125" customWidth="1"/>
    <col min="71" max="89" width="9.28515625" hidden="1"/>
  </cols>
  <sheetData>
    <row r="1" spans="1:73" ht="21.3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" customHeight="1">
      <c r="C2" s="153" t="s">
        <v>7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R2" s="188" t="s">
        <v>8</v>
      </c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S2" s="17" t="s">
        <v>9</v>
      </c>
      <c r="BT2" s="17" t="s">
        <v>10</v>
      </c>
    </row>
    <row r="3" spans="1:73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20"/>
      <c r="BS3" s="17" t="s">
        <v>9</v>
      </c>
      <c r="BT3" s="17" t="s">
        <v>11</v>
      </c>
    </row>
    <row r="4" spans="1:73" ht="36.9" customHeight="1">
      <c r="B4" s="21"/>
      <c r="C4" s="155" t="s">
        <v>12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22"/>
      <c r="AS4" s="23" t="s">
        <v>13</v>
      </c>
      <c r="BS4" s="17" t="s">
        <v>14</v>
      </c>
    </row>
    <row r="5" spans="1:73" ht="14.4" customHeight="1">
      <c r="B5" s="21"/>
      <c r="C5" s="24"/>
      <c r="D5" s="25" t="s">
        <v>15</v>
      </c>
      <c r="E5" s="24"/>
      <c r="F5" s="24"/>
      <c r="G5" s="24"/>
      <c r="H5" s="24"/>
      <c r="I5" s="24"/>
      <c r="J5" s="24"/>
      <c r="K5" s="157" t="s">
        <v>16</v>
      </c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24"/>
      <c r="AQ5" s="22"/>
      <c r="BS5" s="17" t="s">
        <v>9</v>
      </c>
    </row>
    <row r="6" spans="1:73" ht="36.9" customHeight="1">
      <c r="B6" s="21"/>
      <c r="C6" s="24"/>
      <c r="D6" s="27" t="s">
        <v>17</v>
      </c>
      <c r="E6" s="24"/>
      <c r="F6" s="24"/>
      <c r="G6" s="24"/>
      <c r="H6" s="24"/>
      <c r="I6" s="24"/>
      <c r="J6" s="24"/>
      <c r="K6" s="159" t="s">
        <v>18</v>
      </c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24"/>
      <c r="AQ6" s="22"/>
      <c r="BS6" s="17" t="s">
        <v>9</v>
      </c>
    </row>
    <row r="7" spans="1:73" ht="14.4" customHeight="1">
      <c r="B7" s="21"/>
      <c r="C7" s="24"/>
      <c r="D7" s="28" t="s">
        <v>19</v>
      </c>
      <c r="E7" s="24"/>
      <c r="F7" s="24"/>
      <c r="G7" s="24"/>
      <c r="H7" s="24"/>
      <c r="I7" s="24"/>
      <c r="J7" s="24"/>
      <c r="K7" s="26" t="s">
        <v>5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8" t="s">
        <v>20</v>
      </c>
      <c r="AL7" s="24"/>
      <c r="AM7" s="24"/>
      <c r="AN7" s="26" t="s">
        <v>5</v>
      </c>
      <c r="AO7" s="24"/>
      <c r="AP7" s="24"/>
      <c r="AQ7" s="22"/>
      <c r="BS7" s="17" t="s">
        <v>9</v>
      </c>
    </row>
    <row r="8" spans="1:73" ht="14.4" customHeight="1">
      <c r="B8" s="21"/>
      <c r="C8" s="24"/>
      <c r="D8" s="28" t="s">
        <v>21</v>
      </c>
      <c r="E8" s="24"/>
      <c r="F8" s="24"/>
      <c r="G8" s="24"/>
      <c r="H8" s="24"/>
      <c r="I8" s="24"/>
      <c r="J8" s="24"/>
      <c r="K8" s="26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8" t="s">
        <v>23</v>
      </c>
      <c r="AL8" s="24"/>
      <c r="AM8" s="24"/>
      <c r="AN8" s="26" t="s">
        <v>24</v>
      </c>
      <c r="AO8" s="24"/>
      <c r="AP8" s="24"/>
      <c r="AQ8" s="22"/>
      <c r="BS8" s="17" t="s">
        <v>9</v>
      </c>
    </row>
    <row r="9" spans="1:73" ht="14.4" customHeight="1">
      <c r="B9" s="21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2"/>
      <c r="BS9" s="17" t="s">
        <v>9</v>
      </c>
    </row>
    <row r="10" spans="1:73" ht="14.4" customHeight="1">
      <c r="B10" s="21"/>
      <c r="C10" s="24"/>
      <c r="D10" s="28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8" t="s">
        <v>26</v>
      </c>
      <c r="AL10" s="24"/>
      <c r="AM10" s="24"/>
      <c r="AN10" s="26" t="s">
        <v>5</v>
      </c>
      <c r="AO10" s="24"/>
      <c r="AP10" s="24"/>
      <c r="AQ10" s="22"/>
      <c r="BS10" s="17" t="s">
        <v>9</v>
      </c>
    </row>
    <row r="11" spans="1:73" ht="18.45" customHeight="1">
      <c r="B11" s="21"/>
      <c r="C11" s="24"/>
      <c r="D11" s="24"/>
      <c r="E11" s="26" t="s">
        <v>22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8" t="s">
        <v>27</v>
      </c>
      <c r="AL11" s="24"/>
      <c r="AM11" s="24"/>
      <c r="AN11" s="26" t="s">
        <v>5</v>
      </c>
      <c r="AO11" s="24"/>
      <c r="AP11" s="24"/>
      <c r="AQ11" s="22"/>
      <c r="BS11" s="17" t="s">
        <v>9</v>
      </c>
    </row>
    <row r="12" spans="1:73" ht="6.9" customHeight="1">
      <c r="B12" s="21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2"/>
      <c r="BS12" s="17" t="s">
        <v>9</v>
      </c>
    </row>
    <row r="13" spans="1:73" ht="14.4" customHeight="1">
      <c r="B13" s="21"/>
      <c r="C13" s="24"/>
      <c r="D13" s="28" t="s">
        <v>28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8" t="s">
        <v>26</v>
      </c>
      <c r="AL13" s="24"/>
      <c r="AM13" s="24"/>
      <c r="AN13" s="26" t="s">
        <v>5</v>
      </c>
      <c r="AO13" s="24"/>
      <c r="AP13" s="24"/>
      <c r="AQ13" s="22"/>
      <c r="BS13" s="17" t="s">
        <v>9</v>
      </c>
    </row>
    <row r="14" spans="1:73" ht="13.2">
      <c r="B14" s="21"/>
      <c r="C14" s="24"/>
      <c r="D14" s="24"/>
      <c r="E14" s="26" t="s">
        <v>22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8" t="s">
        <v>27</v>
      </c>
      <c r="AL14" s="24"/>
      <c r="AM14" s="24"/>
      <c r="AN14" s="26" t="s">
        <v>5</v>
      </c>
      <c r="AO14" s="24"/>
      <c r="AP14" s="24"/>
      <c r="AQ14" s="22"/>
      <c r="BS14" s="17" t="s">
        <v>9</v>
      </c>
    </row>
    <row r="15" spans="1:73" ht="6.9" customHeight="1">
      <c r="B15" s="2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2"/>
      <c r="BS15" s="17" t="s">
        <v>6</v>
      </c>
    </row>
    <row r="16" spans="1:73" ht="14.4" customHeight="1">
      <c r="B16" s="21"/>
      <c r="C16" s="24"/>
      <c r="D16" s="28" t="s">
        <v>29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8" t="s">
        <v>26</v>
      </c>
      <c r="AL16" s="24"/>
      <c r="AM16" s="24"/>
      <c r="AN16" s="26" t="s">
        <v>5</v>
      </c>
      <c r="AO16" s="24"/>
      <c r="AP16" s="24"/>
      <c r="AQ16" s="22"/>
      <c r="BS16" s="17" t="s">
        <v>6</v>
      </c>
    </row>
    <row r="17" spans="2:71" ht="18.45" customHeight="1">
      <c r="B17" s="21"/>
      <c r="C17" s="24"/>
      <c r="D17" s="24"/>
      <c r="E17" s="26" t="s">
        <v>22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8" t="s">
        <v>27</v>
      </c>
      <c r="AL17" s="24"/>
      <c r="AM17" s="24"/>
      <c r="AN17" s="26" t="s">
        <v>5</v>
      </c>
      <c r="AO17" s="24"/>
      <c r="AP17" s="24"/>
      <c r="AQ17" s="22"/>
      <c r="BS17" s="17" t="s">
        <v>30</v>
      </c>
    </row>
    <row r="18" spans="2:71" ht="6.9" customHeight="1">
      <c r="B18" s="21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2"/>
      <c r="BS18" s="17" t="s">
        <v>9</v>
      </c>
    </row>
    <row r="19" spans="2:71" ht="14.4" customHeight="1">
      <c r="B19" s="21"/>
      <c r="C19" s="24"/>
      <c r="D19" s="28" t="s">
        <v>31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8" t="s">
        <v>26</v>
      </c>
      <c r="AL19" s="24"/>
      <c r="AM19" s="24"/>
      <c r="AN19" s="26" t="s">
        <v>5</v>
      </c>
      <c r="AO19" s="24"/>
      <c r="AP19" s="24"/>
      <c r="AQ19" s="22"/>
      <c r="BS19" s="17" t="s">
        <v>9</v>
      </c>
    </row>
    <row r="20" spans="2:71" ht="18.45" customHeight="1">
      <c r="B20" s="21"/>
      <c r="C20" s="24"/>
      <c r="D20" s="24"/>
      <c r="E20" s="26" t="s">
        <v>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8" t="s">
        <v>27</v>
      </c>
      <c r="AL20" s="24"/>
      <c r="AM20" s="24"/>
      <c r="AN20" s="26" t="s">
        <v>5</v>
      </c>
      <c r="AO20" s="24"/>
      <c r="AP20" s="24"/>
      <c r="AQ20" s="22"/>
    </row>
    <row r="21" spans="2:71" ht="6.9" customHeight="1">
      <c r="B21" s="2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2"/>
    </row>
    <row r="22" spans="2:71" ht="13.2">
      <c r="B22" s="21"/>
      <c r="C22" s="24"/>
      <c r="D22" s="28" t="s">
        <v>32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2"/>
    </row>
    <row r="23" spans="2:71" ht="16.5" customHeight="1">
      <c r="B23" s="21"/>
      <c r="C23" s="24"/>
      <c r="D23" s="24"/>
      <c r="E23" s="160" t="s">
        <v>5</v>
      </c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24"/>
      <c r="AP23" s="24"/>
      <c r="AQ23" s="22"/>
    </row>
    <row r="24" spans="2:71" ht="6.9" customHeight="1">
      <c r="B24" s="21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2"/>
    </row>
    <row r="25" spans="2:71" ht="6.9" customHeight="1">
      <c r="B25" s="21"/>
      <c r="C25" s="2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4"/>
      <c r="AQ25" s="22"/>
    </row>
    <row r="26" spans="2:71" ht="14.4" customHeight="1">
      <c r="B26" s="21"/>
      <c r="C26" s="24"/>
      <c r="D26" s="30" t="s">
        <v>33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161">
        <f>ROUND(AG87,2)</f>
        <v>0</v>
      </c>
      <c r="AL26" s="158"/>
      <c r="AM26" s="158"/>
      <c r="AN26" s="158"/>
      <c r="AO26" s="158"/>
      <c r="AP26" s="24"/>
      <c r="AQ26" s="22"/>
    </row>
    <row r="27" spans="2:71" ht="14.4" customHeight="1">
      <c r="B27" s="21"/>
      <c r="C27" s="24"/>
      <c r="D27" s="30" t="s">
        <v>34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161">
        <f>ROUND(AG91,2)</f>
        <v>0</v>
      </c>
      <c r="AL27" s="161"/>
      <c r="AM27" s="161"/>
      <c r="AN27" s="161"/>
      <c r="AO27" s="161"/>
      <c r="AP27" s="24"/>
      <c r="AQ27" s="22"/>
    </row>
    <row r="28" spans="2:71" s="1" customFormat="1" ht="6.9" customHeigh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</row>
    <row r="29" spans="2:71" s="1" customFormat="1" ht="25.95" customHeight="1">
      <c r="B29" s="31"/>
      <c r="C29" s="32"/>
      <c r="D29" s="34" t="s">
        <v>35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162">
        <f>ROUND(AK26+AK27,2)</f>
        <v>0</v>
      </c>
      <c r="AL29" s="163"/>
      <c r="AM29" s="163"/>
      <c r="AN29" s="163"/>
      <c r="AO29" s="163"/>
      <c r="AP29" s="32"/>
      <c r="AQ29" s="33"/>
    </row>
    <row r="30" spans="2:71" s="1" customFormat="1" ht="6.9" customHeight="1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3"/>
    </row>
    <row r="31" spans="2:71" s="2" customFormat="1" ht="14.4" customHeight="1">
      <c r="B31" s="36"/>
      <c r="C31" s="37"/>
      <c r="D31" s="38" t="s">
        <v>36</v>
      </c>
      <c r="E31" s="37"/>
      <c r="F31" s="38" t="s">
        <v>37</v>
      </c>
      <c r="G31" s="37"/>
      <c r="H31" s="37"/>
      <c r="I31" s="37"/>
      <c r="J31" s="37"/>
      <c r="K31" s="37"/>
      <c r="L31" s="164">
        <v>0.21</v>
      </c>
      <c r="M31" s="165"/>
      <c r="N31" s="165"/>
      <c r="O31" s="165"/>
      <c r="P31" s="37"/>
      <c r="Q31" s="37"/>
      <c r="R31" s="37"/>
      <c r="S31" s="37"/>
      <c r="T31" s="40" t="s">
        <v>38</v>
      </c>
      <c r="U31" s="37"/>
      <c r="V31" s="37"/>
      <c r="W31" s="166">
        <f>ROUND(AZ87+SUM(CD92),2)</f>
        <v>0</v>
      </c>
      <c r="X31" s="165"/>
      <c r="Y31" s="165"/>
      <c r="Z31" s="165"/>
      <c r="AA31" s="165"/>
      <c r="AB31" s="165"/>
      <c r="AC31" s="165"/>
      <c r="AD31" s="165"/>
      <c r="AE31" s="165"/>
      <c r="AF31" s="37"/>
      <c r="AG31" s="37"/>
      <c r="AH31" s="37"/>
      <c r="AI31" s="37"/>
      <c r="AJ31" s="37"/>
      <c r="AK31" s="166">
        <f>ROUND(AV87+SUM(BY92),2)</f>
        <v>0</v>
      </c>
      <c r="AL31" s="165"/>
      <c r="AM31" s="165"/>
      <c r="AN31" s="165"/>
      <c r="AO31" s="165"/>
      <c r="AP31" s="37"/>
      <c r="AQ31" s="41"/>
    </row>
    <row r="32" spans="2:71" s="2" customFormat="1" ht="14.4" customHeight="1">
      <c r="B32" s="36"/>
      <c r="C32" s="37"/>
      <c r="D32" s="37"/>
      <c r="E32" s="37"/>
      <c r="F32" s="38" t="s">
        <v>39</v>
      </c>
      <c r="G32" s="37"/>
      <c r="H32" s="37"/>
      <c r="I32" s="37"/>
      <c r="J32" s="37"/>
      <c r="K32" s="37"/>
      <c r="L32" s="164">
        <v>0.15</v>
      </c>
      <c r="M32" s="165"/>
      <c r="N32" s="165"/>
      <c r="O32" s="165"/>
      <c r="P32" s="37"/>
      <c r="Q32" s="37"/>
      <c r="R32" s="37"/>
      <c r="S32" s="37"/>
      <c r="T32" s="40" t="s">
        <v>38</v>
      </c>
      <c r="U32" s="37"/>
      <c r="V32" s="37"/>
      <c r="W32" s="166">
        <f>ROUND(BA87+SUM(CE92),2)</f>
        <v>0</v>
      </c>
      <c r="X32" s="165"/>
      <c r="Y32" s="165"/>
      <c r="Z32" s="165"/>
      <c r="AA32" s="165"/>
      <c r="AB32" s="165"/>
      <c r="AC32" s="165"/>
      <c r="AD32" s="165"/>
      <c r="AE32" s="165"/>
      <c r="AF32" s="37"/>
      <c r="AG32" s="37"/>
      <c r="AH32" s="37"/>
      <c r="AI32" s="37"/>
      <c r="AJ32" s="37"/>
      <c r="AK32" s="166">
        <f>ROUND(AW87+SUM(BZ92),2)</f>
        <v>0</v>
      </c>
      <c r="AL32" s="165"/>
      <c r="AM32" s="165"/>
      <c r="AN32" s="165"/>
      <c r="AO32" s="165"/>
      <c r="AP32" s="37"/>
      <c r="AQ32" s="41"/>
    </row>
    <row r="33" spans="2:43" s="2" customFormat="1" ht="14.4" hidden="1" customHeight="1">
      <c r="B33" s="36"/>
      <c r="C33" s="37"/>
      <c r="D33" s="37"/>
      <c r="E33" s="37"/>
      <c r="F33" s="38" t="s">
        <v>40</v>
      </c>
      <c r="G33" s="37"/>
      <c r="H33" s="37"/>
      <c r="I33" s="37"/>
      <c r="J33" s="37"/>
      <c r="K33" s="37"/>
      <c r="L33" s="164">
        <v>0.21</v>
      </c>
      <c r="M33" s="165"/>
      <c r="N33" s="165"/>
      <c r="O33" s="165"/>
      <c r="P33" s="37"/>
      <c r="Q33" s="37"/>
      <c r="R33" s="37"/>
      <c r="S33" s="37"/>
      <c r="T33" s="40" t="s">
        <v>38</v>
      </c>
      <c r="U33" s="37"/>
      <c r="V33" s="37"/>
      <c r="W33" s="166">
        <f>ROUND(BB87+SUM(CF92),2)</f>
        <v>0</v>
      </c>
      <c r="X33" s="165"/>
      <c r="Y33" s="165"/>
      <c r="Z33" s="165"/>
      <c r="AA33" s="165"/>
      <c r="AB33" s="165"/>
      <c r="AC33" s="165"/>
      <c r="AD33" s="165"/>
      <c r="AE33" s="165"/>
      <c r="AF33" s="37"/>
      <c r="AG33" s="37"/>
      <c r="AH33" s="37"/>
      <c r="AI33" s="37"/>
      <c r="AJ33" s="37"/>
      <c r="AK33" s="166">
        <v>0</v>
      </c>
      <c r="AL33" s="165"/>
      <c r="AM33" s="165"/>
      <c r="AN33" s="165"/>
      <c r="AO33" s="165"/>
      <c r="AP33" s="37"/>
      <c r="AQ33" s="41"/>
    </row>
    <row r="34" spans="2:43" s="2" customFormat="1" ht="14.4" hidden="1" customHeight="1">
      <c r="B34" s="36"/>
      <c r="C34" s="37"/>
      <c r="D34" s="37"/>
      <c r="E34" s="37"/>
      <c r="F34" s="38" t="s">
        <v>41</v>
      </c>
      <c r="G34" s="37"/>
      <c r="H34" s="37"/>
      <c r="I34" s="37"/>
      <c r="J34" s="37"/>
      <c r="K34" s="37"/>
      <c r="L34" s="164">
        <v>0.15</v>
      </c>
      <c r="M34" s="165"/>
      <c r="N34" s="165"/>
      <c r="O34" s="165"/>
      <c r="P34" s="37"/>
      <c r="Q34" s="37"/>
      <c r="R34" s="37"/>
      <c r="S34" s="37"/>
      <c r="T34" s="40" t="s">
        <v>38</v>
      </c>
      <c r="U34" s="37"/>
      <c r="V34" s="37"/>
      <c r="W34" s="166">
        <f>ROUND(BC87+SUM(CG92),2)</f>
        <v>0</v>
      </c>
      <c r="X34" s="165"/>
      <c r="Y34" s="165"/>
      <c r="Z34" s="165"/>
      <c r="AA34" s="165"/>
      <c r="AB34" s="165"/>
      <c r="AC34" s="165"/>
      <c r="AD34" s="165"/>
      <c r="AE34" s="165"/>
      <c r="AF34" s="37"/>
      <c r="AG34" s="37"/>
      <c r="AH34" s="37"/>
      <c r="AI34" s="37"/>
      <c r="AJ34" s="37"/>
      <c r="AK34" s="166">
        <v>0</v>
      </c>
      <c r="AL34" s="165"/>
      <c r="AM34" s="165"/>
      <c r="AN34" s="165"/>
      <c r="AO34" s="165"/>
      <c r="AP34" s="37"/>
      <c r="AQ34" s="41"/>
    </row>
    <row r="35" spans="2:43" s="2" customFormat="1" ht="14.4" hidden="1" customHeight="1">
      <c r="B35" s="36"/>
      <c r="C35" s="37"/>
      <c r="D35" s="37"/>
      <c r="E35" s="37"/>
      <c r="F35" s="38" t="s">
        <v>42</v>
      </c>
      <c r="G35" s="37"/>
      <c r="H35" s="37"/>
      <c r="I35" s="37"/>
      <c r="J35" s="37"/>
      <c r="K35" s="37"/>
      <c r="L35" s="164">
        <v>0</v>
      </c>
      <c r="M35" s="165"/>
      <c r="N35" s="165"/>
      <c r="O35" s="165"/>
      <c r="P35" s="37"/>
      <c r="Q35" s="37"/>
      <c r="R35" s="37"/>
      <c r="S35" s="37"/>
      <c r="T35" s="40" t="s">
        <v>38</v>
      </c>
      <c r="U35" s="37"/>
      <c r="V35" s="37"/>
      <c r="W35" s="166">
        <f>ROUND(BD87+SUM(CH92),2)</f>
        <v>0</v>
      </c>
      <c r="X35" s="165"/>
      <c r="Y35" s="165"/>
      <c r="Z35" s="165"/>
      <c r="AA35" s="165"/>
      <c r="AB35" s="165"/>
      <c r="AC35" s="165"/>
      <c r="AD35" s="165"/>
      <c r="AE35" s="165"/>
      <c r="AF35" s="37"/>
      <c r="AG35" s="37"/>
      <c r="AH35" s="37"/>
      <c r="AI35" s="37"/>
      <c r="AJ35" s="37"/>
      <c r="AK35" s="166">
        <v>0</v>
      </c>
      <c r="AL35" s="165"/>
      <c r="AM35" s="165"/>
      <c r="AN35" s="165"/>
      <c r="AO35" s="165"/>
      <c r="AP35" s="37"/>
      <c r="AQ35" s="41"/>
    </row>
    <row r="36" spans="2:43" s="1" customFormat="1" ht="6.9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3"/>
    </row>
    <row r="37" spans="2:43" s="1" customFormat="1" ht="25.95" customHeight="1">
      <c r="B37" s="31"/>
      <c r="C37" s="42"/>
      <c r="D37" s="43" t="s">
        <v>43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 t="s">
        <v>44</v>
      </c>
      <c r="U37" s="44"/>
      <c r="V37" s="44"/>
      <c r="W37" s="44"/>
      <c r="X37" s="167" t="s">
        <v>45</v>
      </c>
      <c r="Y37" s="168"/>
      <c r="Z37" s="168"/>
      <c r="AA37" s="168"/>
      <c r="AB37" s="168"/>
      <c r="AC37" s="44"/>
      <c r="AD37" s="44"/>
      <c r="AE37" s="44"/>
      <c r="AF37" s="44"/>
      <c r="AG37" s="44"/>
      <c r="AH37" s="44"/>
      <c r="AI37" s="44"/>
      <c r="AJ37" s="44"/>
      <c r="AK37" s="169">
        <f>SUM(AK29:AK35)</f>
        <v>0</v>
      </c>
      <c r="AL37" s="168"/>
      <c r="AM37" s="168"/>
      <c r="AN37" s="168"/>
      <c r="AO37" s="170"/>
      <c r="AP37" s="42"/>
      <c r="AQ37" s="33"/>
    </row>
    <row r="38" spans="2:43" s="1" customFormat="1" ht="14.4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3"/>
    </row>
    <row r="39" spans="2:43" ht="12">
      <c r="B39" s="21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2"/>
    </row>
    <row r="40" spans="2:43" ht="12">
      <c r="B40" s="21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2"/>
    </row>
    <row r="41" spans="2:43" ht="12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2"/>
    </row>
    <row r="42" spans="2:43" ht="12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2"/>
    </row>
    <row r="43" spans="2:43" ht="12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2"/>
    </row>
    <row r="44" spans="2:43" ht="12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2"/>
    </row>
    <row r="45" spans="2:43" ht="12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2"/>
    </row>
    <row r="46" spans="2:43" ht="12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2"/>
    </row>
    <row r="47" spans="2:43" ht="12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2"/>
    </row>
    <row r="48" spans="2:43" ht="12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2"/>
    </row>
    <row r="49" spans="2:43" s="1" customFormat="1">
      <c r="B49" s="31"/>
      <c r="C49" s="32"/>
      <c r="D49" s="46" t="s">
        <v>46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  <c r="AA49" s="32"/>
      <c r="AB49" s="32"/>
      <c r="AC49" s="46" t="s">
        <v>47</v>
      </c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8"/>
      <c r="AP49" s="32"/>
      <c r="AQ49" s="33"/>
    </row>
    <row r="50" spans="2:43" ht="12">
      <c r="B50" s="21"/>
      <c r="C50" s="24"/>
      <c r="D50" s="49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50"/>
      <c r="AA50" s="24"/>
      <c r="AB50" s="24"/>
      <c r="AC50" s="49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50"/>
      <c r="AP50" s="24"/>
      <c r="AQ50" s="22"/>
    </row>
    <row r="51" spans="2:43" ht="12">
      <c r="B51" s="21"/>
      <c r="C51" s="24"/>
      <c r="D51" s="49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50"/>
      <c r="AA51" s="24"/>
      <c r="AB51" s="24"/>
      <c r="AC51" s="49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50"/>
      <c r="AP51" s="24"/>
      <c r="AQ51" s="22"/>
    </row>
    <row r="52" spans="2:43" ht="12">
      <c r="B52" s="21"/>
      <c r="C52" s="24"/>
      <c r="D52" s="49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0"/>
      <c r="AA52" s="24"/>
      <c r="AB52" s="24"/>
      <c r="AC52" s="49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50"/>
      <c r="AP52" s="24"/>
      <c r="AQ52" s="22"/>
    </row>
    <row r="53" spans="2:43" ht="12">
      <c r="B53" s="21"/>
      <c r="C53" s="24"/>
      <c r="D53" s="49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50"/>
      <c r="AA53" s="24"/>
      <c r="AB53" s="24"/>
      <c r="AC53" s="49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50"/>
      <c r="AP53" s="24"/>
      <c r="AQ53" s="22"/>
    </row>
    <row r="54" spans="2:43" ht="12">
      <c r="B54" s="21"/>
      <c r="C54" s="24"/>
      <c r="D54" s="49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50"/>
      <c r="AA54" s="24"/>
      <c r="AB54" s="24"/>
      <c r="AC54" s="49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50"/>
      <c r="AP54" s="24"/>
      <c r="AQ54" s="22"/>
    </row>
    <row r="55" spans="2:43" ht="12">
      <c r="B55" s="21"/>
      <c r="C55" s="24"/>
      <c r="D55" s="49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50"/>
      <c r="AA55" s="24"/>
      <c r="AB55" s="24"/>
      <c r="AC55" s="49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50"/>
      <c r="AP55" s="24"/>
      <c r="AQ55" s="22"/>
    </row>
    <row r="56" spans="2:43" ht="12">
      <c r="B56" s="21"/>
      <c r="C56" s="24"/>
      <c r="D56" s="49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50"/>
      <c r="AA56" s="24"/>
      <c r="AB56" s="24"/>
      <c r="AC56" s="49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50"/>
      <c r="AP56" s="24"/>
      <c r="AQ56" s="22"/>
    </row>
    <row r="57" spans="2:43" ht="12">
      <c r="B57" s="21"/>
      <c r="C57" s="24"/>
      <c r="D57" s="49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50"/>
      <c r="AA57" s="24"/>
      <c r="AB57" s="24"/>
      <c r="AC57" s="49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50"/>
      <c r="AP57" s="24"/>
      <c r="AQ57" s="22"/>
    </row>
    <row r="58" spans="2:43" s="1" customFormat="1">
      <c r="B58" s="31"/>
      <c r="C58" s="32"/>
      <c r="D58" s="51" t="s">
        <v>48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 t="s">
        <v>49</v>
      </c>
      <c r="S58" s="52"/>
      <c r="T58" s="52"/>
      <c r="U58" s="52"/>
      <c r="V58" s="52"/>
      <c r="W58" s="52"/>
      <c r="X58" s="52"/>
      <c r="Y58" s="52"/>
      <c r="Z58" s="54"/>
      <c r="AA58" s="32"/>
      <c r="AB58" s="32"/>
      <c r="AC58" s="51" t="s">
        <v>48</v>
      </c>
      <c r="AD58" s="52"/>
      <c r="AE58" s="52"/>
      <c r="AF58" s="52"/>
      <c r="AG58" s="52"/>
      <c r="AH58" s="52"/>
      <c r="AI58" s="52"/>
      <c r="AJ58" s="52"/>
      <c r="AK58" s="52"/>
      <c r="AL58" s="52"/>
      <c r="AM58" s="53" t="s">
        <v>49</v>
      </c>
      <c r="AN58" s="52"/>
      <c r="AO58" s="54"/>
      <c r="AP58" s="32"/>
      <c r="AQ58" s="33"/>
    </row>
    <row r="59" spans="2:43" ht="12">
      <c r="B59" s="21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2"/>
    </row>
    <row r="60" spans="2:43" s="1" customFormat="1">
      <c r="B60" s="31"/>
      <c r="C60" s="32"/>
      <c r="D60" s="46" t="s">
        <v>50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8"/>
      <c r="AA60" s="32"/>
      <c r="AB60" s="32"/>
      <c r="AC60" s="46" t="s">
        <v>51</v>
      </c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8"/>
      <c r="AP60" s="32"/>
      <c r="AQ60" s="33"/>
    </row>
    <row r="61" spans="2:43" ht="12">
      <c r="B61" s="21"/>
      <c r="C61" s="24"/>
      <c r="D61" s="49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50"/>
      <c r="AA61" s="24"/>
      <c r="AB61" s="24"/>
      <c r="AC61" s="49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50"/>
      <c r="AP61" s="24"/>
      <c r="AQ61" s="22"/>
    </row>
    <row r="62" spans="2:43" ht="12">
      <c r="B62" s="21"/>
      <c r="C62" s="24"/>
      <c r="D62" s="49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50"/>
      <c r="AA62" s="24"/>
      <c r="AB62" s="24"/>
      <c r="AC62" s="49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50"/>
      <c r="AP62" s="24"/>
      <c r="AQ62" s="22"/>
    </row>
    <row r="63" spans="2:43" ht="12">
      <c r="B63" s="21"/>
      <c r="C63" s="24"/>
      <c r="D63" s="49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50"/>
      <c r="AA63" s="24"/>
      <c r="AB63" s="24"/>
      <c r="AC63" s="49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50"/>
      <c r="AP63" s="24"/>
      <c r="AQ63" s="22"/>
    </row>
    <row r="64" spans="2:43" ht="12">
      <c r="B64" s="21"/>
      <c r="C64" s="24"/>
      <c r="D64" s="49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50"/>
      <c r="AA64" s="24"/>
      <c r="AB64" s="24"/>
      <c r="AC64" s="49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50"/>
      <c r="AP64" s="24"/>
      <c r="AQ64" s="22"/>
    </row>
    <row r="65" spans="2:43" ht="12">
      <c r="B65" s="21"/>
      <c r="C65" s="24"/>
      <c r="D65" s="49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50"/>
      <c r="AA65" s="24"/>
      <c r="AB65" s="24"/>
      <c r="AC65" s="49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50"/>
      <c r="AP65" s="24"/>
      <c r="AQ65" s="22"/>
    </row>
    <row r="66" spans="2:43" ht="12">
      <c r="B66" s="21"/>
      <c r="C66" s="24"/>
      <c r="D66" s="49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50"/>
      <c r="AA66" s="24"/>
      <c r="AB66" s="24"/>
      <c r="AC66" s="49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50"/>
      <c r="AP66" s="24"/>
      <c r="AQ66" s="22"/>
    </row>
    <row r="67" spans="2:43" ht="12">
      <c r="B67" s="21"/>
      <c r="C67" s="24"/>
      <c r="D67" s="49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50"/>
      <c r="AA67" s="24"/>
      <c r="AB67" s="24"/>
      <c r="AC67" s="49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50"/>
      <c r="AP67" s="24"/>
      <c r="AQ67" s="22"/>
    </row>
    <row r="68" spans="2:43" ht="12">
      <c r="B68" s="21"/>
      <c r="C68" s="24"/>
      <c r="D68" s="49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50"/>
      <c r="AA68" s="24"/>
      <c r="AB68" s="24"/>
      <c r="AC68" s="49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50"/>
      <c r="AP68" s="24"/>
      <c r="AQ68" s="22"/>
    </row>
    <row r="69" spans="2:43" s="1" customFormat="1">
      <c r="B69" s="31"/>
      <c r="C69" s="32"/>
      <c r="D69" s="51" t="s">
        <v>48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 t="s">
        <v>49</v>
      </c>
      <c r="S69" s="52"/>
      <c r="T69" s="52"/>
      <c r="U69" s="52"/>
      <c r="V69" s="52"/>
      <c r="W69" s="52"/>
      <c r="X69" s="52"/>
      <c r="Y69" s="52"/>
      <c r="Z69" s="54"/>
      <c r="AA69" s="32"/>
      <c r="AB69" s="32"/>
      <c r="AC69" s="51" t="s">
        <v>48</v>
      </c>
      <c r="AD69" s="52"/>
      <c r="AE69" s="52"/>
      <c r="AF69" s="52"/>
      <c r="AG69" s="52"/>
      <c r="AH69" s="52"/>
      <c r="AI69" s="52"/>
      <c r="AJ69" s="52"/>
      <c r="AK69" s="52"/>
      <c r="AL69" s="52"/>
      <c r="AM69" s="53" t="s">
        <v>49</v>
      </c>
      <c r="AN69" s="52"/>
      <c r="AO69" s="54"/>
      <c r="AP69" s="32"/>
      <c r="AQ69" s="33"/>
    </row>
    <row r="70" spans="2:43" s="1" customFormat="1" ht="6.9" customHeight="1"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3"/>
    </row>
    <row r="71" spans="2:43" s="1" customFormat="1" ht="6.9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7"/>
    </row>
    <row r="75" spans="2:43" s="1" customFormat="1" ht="6.9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</row>
    <row r="76" spans="2:43" s="1" customFormat="1" ht="36.9" customHeight="1">
      <c r="B76" s="31"/>
      <c r="C76" s="155" t="s">
        <v>52</v>
      </c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6"/>
      <c r="X76" s="156"/>
      <c r="Y76" s="156"/>
      <c r="Z76" s="156"/>
      <c r="AA76" s="156"/>
      <c r="AB76" s="156"/>
      <c r="AC76" s="156"/>
      <c r="AD76" s="156"/>
      <c r="AE76" s="156"/>
      <c r="AF76" s="156"/>
      <c r="AG76" s="156"/>
      <c r="AH76" s="156"/>
      <c r="AI76" s="156"/>
      <c r="AJ76" s="156"/>
      <c r="AK76" s="156"/>
      <c r="AL76" s="156"/>
      <c r="AM76" s="156"/>
      <c r="AN76" s="156"/>
      <c r="AO76" s="156"/>
      <c r="AP76" s="156"/>
      <c r="AQ76" s="33"/>
    </row>
    <row r="77" spans="2:43" s="3" customFormat="1" ht="14.4" customHeight="1">
      <c r="B77" s="61"/>
      <c r="C77" s="28" t="s">
        <v>15</v>
      </c>
      <c r="D77" s="62"/>
      <c r="E77" s="62"/>
      <c r="F77" s="62"/>
      <c r="G77" s="62"/>
      <c r="H77" s="62"/>
      <c r="I77" s="62"/>
      <c r="J77" s="62"/>
      <c r="K77" s="62"/>
      <c r="L77" s="62" t="str">
        <f>K5</f>
        <v>003_2019</v>
      </c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3"/>
    </row>
    <row r="78" spans="2:43" s="4" customFormat="1" ht="36.9" customHeight="1">
      <c r="B78" s="64"/>
      <c r="C78" s="65" t="s">
        <v>17</v>
      </c>
      <c r="D78" s="66"/>
      <c r="E78" s="66"/>
      <c r="F78" s="66"/>
      <c r="G78" s="66"/>
      <c r="H78" s="66"/>
      <c r="I78" s="66"/>
      <c r="J78" s="66"/>
      <c r="K78" s="66"/>
      <c r="L78" s="171" t="str">
        <f>K6</f>
        <v>vodovodní řady Kostomlaty</v>
      </c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  <c r="AF78" s="172"/>
      <c r="AG78" s="172"/>
      <c r="AH78" s="172"/>
      <c r="AI78" s="172"/>
      <c r="AJ78" s="172"/>
      <c r="AK78" s="172"/>
      <c r="AL78" s="172"/>
      <c r="AM78" s="172"/>
      <c r="AN78" s="172"/>
      <c r="AO78" s="172"/>
      <c r="AP78" s="66"/>
      <c r="AQ78" s="67"/>
    </row>
    <row r="79" spans="2:43" s="1" customFormat="1" ht="6.9" customHeight="1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3"/>
    </row>
    <row r="80" spans="2:43" s="1" customFormat="1" ht="13.2">
      <c r="B80" s="31"/>
      <c r="C80" s="28" t="s">
        <v>21</v>
      </c>
      <c r="D80" s="32"/>
      <c r="E80" s="32"/>
      <c r="F80" s="32"/>
      <c r="G80" s="32"/>
      <c r="H80" s="32"/>
      <c r="I80" s="32"/>
      <c r="J80" s="32"/>
      <c r="K80" s="32"/>
      <c r="L80" s="68" t="str">
        <f>IF(K8="","",K8)</f>
        <v xml:space="preserve"> </v>
      </c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28" t="s">
        <v>23</v>
      </c>
      <c r="AJ80" s="32"/>
      <c r="AK80" s="32"/>
      <c r="AL80" s="32"/>
      <c r="AM80" s="69" t="str">
        <f>IF(AN8= "","",AN8)</f>
        <v>17. 9. 2019</v>
      </c>
      <c r="AN80" s="32"/>
      <c r="AO80" s="32"/>
      <c r="AP80" s="32"/>
      <c r="AQ80" s="33"/>
    </row>
    <row r="81" spans="1:76" s="1" customFormat="1" ht="6.9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3"/>
    </row>
    <row r="82" spans="1:76" s="1" customFormat="1" ht="13.2">
      <c r="B82" s="31"/>
      <c r="C82" s="28" t="s">
        <v>25</v>
      </c>
      <c r="D82" s="32"/>
      <c r="E82" s="32"/>
      <c r="F82" s="32"/>
      <c r="G82" s="32"/>
      <c r="H82" s="32"/>
      <c r="I82" s="32"/>
      <c r="J82" s="32"/>
      <c r="K82" s="32"/>
      <c r="L82" s="62" t="str">
        <f>IF(E11= "","",E11)</f>
        <v xml:space="preserve"> </v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28" t="s">
        <v>29</v>
      </c>
      <c r="AJ82" s="32"/>
      <c r="AK82" s="32"/>
      <c r="AL82" s="32"/>
      <c r="AM82" s="173" t="str">
        <f>IF(E17="","",E17)</f>
        <v xml:space="preserve"> </v>
      </c>
      <c r="AN82" s="173"/>
      <c r="AO82" s="173"/>
      <c r="AP82" s="173"/>
      <c r="AQ82" s="33"/>
      <c r="AS82" s="174" t="s">
        <v>53</v>
      </c>
      <c r="AT82" s="175"/>
      <c r="AU82" s="47"/>
      <c r="AV82" s="47"/>
      <c r="AW82" s="47"/>
      <c r="AX82" s="47"/>
      <c r="AY82" s="47"/>
      <c r="AZ82" s="47"/>
      <c r="BA82" s="47"/>
      <c r="BB82" s="47"/>
      <c r="BC82" s="47"/>
      <c r="BD82" s="48"/>
    </row>
    <row r="83" spans="1:76" s="1" customFormat="1" ht="13.2">
      <c r="B83" s="31"/>
      <c r="C83" s="28" t="s">
        <v>28</v>
      </c>
      <c r="D83" s="32"/>
      <c r="E83" s="32"/>
      <c r="F83" s="32"/>
      <c r="G83" s="32"/>
      <c r="H83" s="32"/>
      <c r="I83" s="32"/>
      <c r="J83" s="32"/>
      <c r="K83" s="32"/>
      <c r="L83" s="62" t="str">
        <f>IF(E14="","",E14)</f>
        <v xml:space="preserve"> </v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28" t="s">
        <v>31</v>
      </c>
      <c r="AJ83" s="32"/>
      <c r="AK83" s="32"/>
      <c r="AL83" s="32"/>
      <c r="AM83" s="173" t="str">
        <f>IF(E20="","",E20)</f>
        <v xml:space="preserve"> </v>
      </c>
      <c r="AN83" s="173"/>
      <c r="AO83" s="173"/>
      <c r="AP83" s="173"/>
      <c r="AQ83" s="33"/>
      <c r="AS83" s="176"/>
      <c r="AT83" s="177"/>
      <c r="AU83" s="32"/>
      <c r="AV83" s="32"/>
      <c r="AW83" s="32"/>
      <c r="AX83" s="32"/>
      <c r="AY83" s="32"/>
      <c r="AZ83" s="32"/>
      <c r="BA83" s="32"/>
      <c r="BB83" s="32"/>
      <c r="BC83" s="32"/>
      <c r="BD83" s="70"/>
    </row>
    <row r="84" spans="1:76" s="1" customFormat="1" ht="10.8" customHeight="1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3"/>
      <c r="AS84" s="176"/>
      <c r="AT84" s="177"/>
      <c r="AU84" s="32"/>
      <c r="AV84" s="32"/>
      <c r="AW84" s="32"/>
      <c r="AX84" s="32"/>
      <c r="AY84" s="32"/>
      <c r="AZ84" s="32"/>
      <c r="BA84" s="32"/>
      <c r="BB84" s="32"/>
      <c r="BC84" s="32"/>
      <c r="BD84" s="70"/>
    </row>
    <row r="85" spans="1:76" s="1" customFormat="1" ht="29.25" customHeight="1">
      <c r="B85" s="31"/>
      <c r="C85" s="178" t="s">
        <v>54</v>
      </c>
      <c r="D85" s="179"/>
      <c r="E85" s="179"/>
      <c r="F85" s="179"/>
      <c r="G85" s="179"/>
      <c r="H85" s="71"/>
      <c r="I85" s="180" t="s">
        <v>55</v>
      </c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80" t="s">
        <v>56</v>
      </c>
      <c r="AH85" s="179"/>
      <c r="AI85" s="179"/>
      <c r="AJ85" s="179"/>
      <c r="AK85" s="179"/>
      <c r="AL85" s="179"/>
      <c r="AM85" s="179"/>
      <c r="AN85" s="180" t="s">
        <v>57</v>
      </c>
      <c r="AO85" s="179"/>
      <c r="AP85" s="181"/>
      <c r="AQ85" s="33"/>
      <c r="AS85" s="72" t="s">
        <v>58</v>
      </c>
      <c r="AT85" s="73" t="s">
        <v>59</v>
      </c>
      <c r="AU85" s="73" t="s">
        <v>60</v>
      </c>
      <c r="AV85" s="73" t="s">
        <v>61</v>
      </c>
      <c r="AW85" s="73" t="s">
        <v>62</v>
      </c>
      <c r="AX85" s="73" t="s">
        <v>63</v>
      </c>
      <c r="AY85" s="73" t="s">
        <v>64</v>
      </c>
      <c r="AZ85" s="73" t="s">
        <v>65</v>
      </c>
      <c r="BA85" s="73" t="s">
        <v>66</v>
      </c>
      <c r="BB85" s="73" t="s">
        <v>67</v>
      </c>
      <c r="BC85" s="73" t="s">
        <v>68</v>
      </c>
      <c r="BD85" s="74" t="s">
        <v>69</v>
      </c>
    </row>
    <row r="86" spans="1:76" s="1" customFormat="1" ht="10.8" customHeight="1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3"/>
      <c r="AS86" s="75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8"/>
    </row>
    <row r="87" spans="1:76" s="4" customFormat="1" ht="32.4" customHeight="1">
      <c r="B87" s="64"/>
      <c r="C87" s="76" t="s">
        <v>70</v>
      </c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185">
        <f>ROUND(SUM(AG88:AG89),2)</f>
        <v>0</v>
      </c>
      <c r="AH87" s="185"/>
      <c r="AI87" s="185"/>
      <c r="AJ87" s="185"/>
      <c r="AK87" s="185"/>
      <c r="AL87" s="185"/>
      <c r="AM87" s="185"/>
      <c r="AN87" s="186">
        <f>SUM(AG87,AT87)</f>
        <v>0</v>
      </c>
      <c r="AO87" s="186"/>
      <c r="AP87" s="186"/>
      <c r="AQ87" s="67"/>
      <c r="AS87" s="78">
        <f>ROUND(SUM(AS88:AS89),2)</f>
        <v>0</v>
      </c>
      <c r="AT87" s="79">
        <f>ROUND(SUM(AV87:AW87),2)</f>
        <v>0</v>
      </c>
      <c r="AU87" s="80">
        <f>ROUND(SUM(AU88:AU89),5)</f>
        <v>4403.3918299999996</v>
      </c>
      <c r="AV87" s="79">
        <f>ROUND(AZ87*L31,2)</f>
        <v>0</v>
      </c>
      <c r="AW87" s="79">
        <f>ROUND(BA87*L32,2)</f>
        <v>0</v>
      </c>
      <c r="AX87" s="79">
        <f>ROUND(BB87*L31,2)</f>
        <v>0</v>
      </c>
      <c r="AY87" s="79">
        <f>ROUND(BC87*L32,2)</f>
        <v>0</v>
      </c>
      <c r="AZ87" s="79">
        <f>ROUND(SUM(AZ88:AZ89),2)</f>
        <v>0</v>
      </c>
      <c r="BA87" s="79">
        <f>ROUND(SUM(BA88:BA89),2)</f>
        <v>0</v>
      </c>
      <c r="BB87" s="79">
        <f>ROUND(SUM(BB88:BB89),2)</f>
        <v>0</v>
      </c>
      <c r="BC87" s="79">
        <f>ROUND(SUM(BC88:BC89),2)</f>
        <v>0</v>
      </c>
      <c r="BD87" s="81">
        <f>ROUND(SUM(BD88:BD89),2)</f>
        <v>0</v>
      </c>
      <c r="BS87" s="82" t="s">
        <v>71</v>
      </c>
      <c r="BT87" s="82" t="s">
        <v>72</v>
      </c>
      <c r="BV87" s="82" t="s">
        <v>73</v>
      </c>
      <c r="BW87" s="82" t="s">
        <v>74</v>
      </c>
      <c r="BX87" s="82" t="s">
        <v>75</v>
      </c>
    </row>
    <row r="88" spans="1:76" s="5" customFormat="1" ht="31.5" customHeight="1">
      <c r="A88" s="83" t="s">
        <v>76</v>
      </c>
      <c r="B88" s="84"/>
      <c r="C88" s="85"/>
      <c r="D88" s="184" t="s">
        <v>16</v>
      </c>
      <c r="E88" s="184"/>
      <c r="F88" s="184"/>
      <c r="G88" s="184"/>
      <c r="H88" s="184"/>
      <c r="I88" s="86"/>
      <c r="J88" s="184" t="s">
        <v>18</v>
      </c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4"/>
      <c r="AE88" s="184"/>
      <c r="AF88" s="184"/>
      <c r="AG88" s="182">
        <f>'003_2019 - vodovodní řady...'!M29</f>
        <v>0</v>
      </c>
      <c r="AH88" s="183"/>
      <c r="AI88" s="183"/>
      <c r="AJ88" s="183"/>
      <c r="AK88" s="183"/>
      <c r="AL88" s="183"/>
      <c r="AM88" s="183"/>
      <c r="AN88" s="182">
        <f>SUM(AG88,AT88)</f>
        <v>0</v>
      </c>
      <c r="AO88" s="183"/>
      <c r="AP88" s="183"/>
      <c r="AQ88" s="87"/>
      <c r="AS88" s="88">
        <f>'003_2019 - vodovodní řady...'!M27</f>
        <v>0</v>
      </c>
      <c r="AT88" s="89">
        <f>ROUND(SUM(AV88:AW88),2)</f>
        <v>0</v>
      </c>
      <c r="AU88" s="90">
        <f>'003_2019 - vodovodní řady...'!W113</f>
        <v>3514.2543639999999</v>
      </c>
      <c r="AV88" s="89">
        <f>'003_2019 - vodovodní řady...'!M31</f>
        <v>0</v>
      </c>
      <c r="AW88" s="89">
        <f>'003_2019 - vodovodní řady...'!M32</f>
        <v>0</v>
      </c>
      <c r="AX88" s="89">
        <f>'003_2019 - vodovodní řady...'!M33</f>
        <v>0</v>
      </c>
      <c r="AY88" s="89">
        <f>'003_2019 - vodovodní řady...'!M34</f>
        <v>0</v>
      </c>
      <c r="AZ88" s="89">
        <f>'003_2019 - vodovodní řady...'!H31</f>
        <v>0</v>
      </c>
      <c r="BA88" s="89">
        <f>'003_2019 - vodovodní řady...'!H32</f>
        <v>0</v>
      </c>
      <c r="BB88" s="89">
        <f>'003_2019 - vodovodní řady...'!H33</f>
        <v>0</v>
      </c>
      <c r="BC88" s="89">
        <f>'003_2019 - vodovodní řady...'!H34</f>
        <v>0</v>
      </c>
      <c r="BD88" s="91">
        <f>'003_2019 - vodovodní řady...'!H35</f>
        <v>0</v>
      </c>
      <c r="BT88" s="92" t="s">
        <v>77</v>
      </c>
      <c r="BU88" s="92" t="s">
        <v>78</v>
      </c>
      <c r="BV88" s="92" t="s">
        <v>73</v>
      </c>
      <c r="BW88" s="92" t="s">
        <v>74</v>
      </c>
      <c r="BX88" s="92" t="s">
        <v>75</v>
      </c>
    </row>
    <row r="89" spans="1:76" s="5" customFormat="1" ht="31.5" customHeight="1">
      <c r="A89" s="83" t="s">
        <v>76</v>
      </c>
      <c r="B89" s="84"/>
      <c r="C89" s="85"/>
      <c r="D89" s="184" t="s">
        <v>16</v>
      </c>
      <c r="E89" s="184"/>
      <c r="F89" s="184"/>
      <c r="G89" s="184"/>
      <c r="H89" s="184"/>
      <c r="I89" s="86"/>
      <c r="J89" s="184" t="s">
        <v>79</v>
      </c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4"/>
      <c r="AE89" s="184"/>
      <c r="AF89" s="184"/>
      <c r="AG89" s="182">
        <f>'003_2019 - Kostomlaty pos...'!M30</f>
        <v>0</v>
      </c>
      <c r="AH89" s="183"/>
      <c r="AI89" s="183"/>
      <c r="AJ89" s="183"/>
      <c r="AK89" s="183"/>
      <c r="AL89" s="183"/>
      <c r="AM89" s="183"/>
      <c r="AN89" s="182">
        <f>SUM(AG89,AT89)</f>
        <v>0</v>
      </c>
      <c r="AO89" s="183"/>
      <c r="AP89" s="183"/>
      <c r="AQ89" s="87"/>
      <c r="AS89" s="93">
        <f>'003_2019 - Kostomlaty pos...'!M28</f>
        <v>0</v>
      </c>
      <c r="AT89" s="94">
        <f>ROUND(SUM(AV89:AW89),2)</f>
        <v>0</v>
      </c>
      <c r="AU89" s="95">
        <f>'003_2019 - Kostomlaty pos...'!W123</f>
        <v>889.13746299999991</v>
      </c>
      <c r="AV89" s="94">
        <f>'003_2019 - Kostomlaty pos...'!M32</f>
        <v>0</v>
      </c>
      <c r="AW89" s="94">
        <f>'003_2019 - Kostomlaty pos...'!M33</f>
        <v>0</v>
      </c>
      <c r="AX89" s="94">
        <f>'003_2019 - Kostomlaty pos...'!M34</f>
        <v>0</v>
      </c>
      <c r="AY89" s="94">
        <f>'003_2019 - Kostomlaty pos...'!M35</f>
        <v>0</v>
      </c>
      <c r="AZ89" s="94">
        <f>'003_2019 - Kostomlaty pos...'!H32</f>
        <v>0</v>
      </c>
      <c r="BA89" s="94">
        <f>'003_2019 - Kostomlaty pos...'!H33</f>
        <v>0</v>
      </c>
      <c r="BB89" s="94">
        <f>'003_2019 - Kostomlaty pos...'!H34</f>
        <v>0</v>
      </c>
      <c r="BC89" s="94">
        <f>'003_2019 - Kostomlaty pos...'!H35</f>
        <v>0</v>
      </c>
      <c r="BD89" s="96">
        <f>'003_2019 - Kostomlaty pos...'!H36</f>
        <v>0</v>
      </c>
      <c r="BT89" s="92" t="s">
        <v>77</v>
      </c>
      <c r="BV89" s="92" t="s">
        <v>73</v>
      </c>
      <c r="BW89" s="92" t="s">
        <v>80</v>
      </c>
      <c r="BX89" s="92" t="s">
        <v>74</v>
      </c>
    </row>
    <row r="90" spans="1:76" ht="12">
      <c r="B90" s="21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2"/>
    </row>
    <row r="91" spans="1:76" s="1" customFormat="1" ht="30" customHeight="1">
      <c r="B91" s="31"/>
      <c r="C91" s="76" t="s">
        <v>81</v>
      </c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186">
        <v>0</v>
      </c>
      <c r="AH91" s="186"/>
      <c r="AI91" s="186"/>
      <c r="AJ91" s="186"/>
      <c r="AK91" s="186"/>
      <c r="AL91" s="186"/>
      <c r="AM91" s="186"/>
      <c r="AN91" s="186">
        <v>0</v>
      </c>
      <c r="AO91" s="186"/>
      <c r="AP91" s="186"/>
      <c r="AQ91" s="33"/>
      <c r="AS91" s="72" t="s">
        <v>82</v>
      </c>
      <c r="AT91" s="73" t="s">
        <v>83</v>
      </c>
      <c r="AU91" s="73" t="s">
        <v>36</v>
      </c>
      <c r="AV91" s="74" t="s">
        <v>59</v>
      </c>
    </row>
    <row r="92" spans="1:76" s="1" customFormat="1" ht="10.8" customHeight="1">
      <c r="B92" s="31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3"/>
      <c r="AS92" s="97"/>
      <c r="AT92" s="52"/>
      <c r="AU92" s="52"/>
      <c r="AV92" s="54"/>
    </row>
    <row r="93" spans="1:76" s="1" customFormat="1" ht="30" customHeight="1">
      <c r="B93" s="31"/>
      <c r="C93" s="98" t="s">
        <v>84</v>
      </c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187">
        <f>ROUND(AG87+AG91,2)</f>
        <v>0</v>
      </c>
      <c r="AH93" s="187"/>
      <c r="AI93" s="187"/>
      <c r="AJ93" s="187"/>
      <c r="AK93" s="187"/>
      <c r="AL93" s="187"/>
      <c r="AM93" s="187"/>
      <c r="AN93" s="187">
        <f>AN87+AN91</f>
        <v>0</v>
      </c>
      <c r="AO93" s="187"/>
      <c r="AP93" s="187"/>
      <c r="AQ93" s="33"/>
    </row>
    <row r="94" spans="1:76" s="1" customFormat="1" ht="6.9" customHeight="1">
      <c r="B94" s="55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7"/>
    </row>
  </sheetData>
  <mergeCells count="49">
    <mergeCell ref="AR2:BE2"/>
    <mergeCell ref="AG87:AM87"/>
    <mergeCell ref="AN87:AP87"/>
    <mergeCell ref="AG91:AM91"/>
    <mergeCell ref="AN91:AP91"/>
    <mergeCell ref="AG93:AM93"/>
    <mergeCell ref="AN93:AP93"/>
    <mergeCell ref="AN88:AP88"/>
    <mergeCell ref="AG88:AM88"/>
    <mergeCell ref="D88:H88"/>
    <mergeCell ref="J88:AF88"/>
    <mergeCell ref="AN89:AP89"/>
    <mergeCell ref="AG89:AM89"/>
    <mergeCell ref="D89:H89"/>
    <mergeCell ref="J89:AF89"/>
    <mergeCell ref="AS82:AT84"/>
    <mergeCell ref="AM83:AP83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L34:O34"/>
    <mergeCell ref="W34:AE34"/>
    <mergeCell ref="AK34:AO34"/>
    <mergeCell ref="L35:O35"/>
    <mergeCell ref="W35:AE35"/>
    <mergeCell ref="AK35:AO35"/>
    <mergeCell ref="L32:O32"/>
    <mergeCell ref="W32:AE32"/>
    <mergeCell ref="AK32:AO32"/>
    <mergeCell ref="L33:O33"/>
    <mergeCell ref="W33:AE33"/>
    <mergeCell ref="AK33:AO33"/>
    <mergeCell ref="AK26:AO26"/>
    <mergeCell ref="AK27:AO27"/>
    <mergeCell ref="AK29:AO29"/>
    <mergeCell ref="L31:O31"/>
    <mergeCell ref="W31:AE31"/>
    <mergeCell ref="AK31:AO31"/>
    <mergeCell ref="C2:AP2"/>
    <mergeCell ref="C4:AP4"/>
    <mergeCell ref="K5:AO5"/>
    <mergeCell ref="K6:AO6"/>
    <mergeCell ref="E23:AN23"/>
  </mergeCells>
  <hyperlinks>
    <hyperlink ref="K1:S1" location="C2" display="1) Souhrnný list stavby" xr:uid="{00000000-0004-0000-0000-000000000000}"/>
    <hyperlink ref="W1:AF1" location="C87" display="2) Rekapitulace objektů" xr:uid="{00000000-0004-0000-0000-000001000000}"/>
    <hyperlink ref="A88" location="'003_2019 - vodovodní řady...'!C2" display="/" xr:uid="{00000000-0004-0000-0000-000002000000}"/>
    <hyperlink ref="A89" location="'003_2019 - Kostomlaty pos...'!C2" display="/" xr:uid="{00000000-0004-0000-00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169"/>
  <sheetViews>
    <sheetView showGridLines="0" workbookViewId="0">
      <pane ySplit="1" topLeftCell="A99" activePane="bottomLeft" state="frozen"/>
      <selection pane="bottomLeft" activeCell="L116" sqref="L116:M116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>
      <c r="A1" s="100"/>
      <c r="B1" s="11"/>
      <c r="C1" s="11"/>
      <c r="D1" s="12" t="s">
        <v>1</v>
      </c>
      <c r="E1" s="11"/>
      <c r="F1" s="13" t="s">
        <v>85</v>
      </c>
      <c r="G1" s="13"/>
      <c r="H1" s="220" t="s">
        <v>86</v>
      </c>
      <c r="I1" s="220"/>
      <c r="J1" s="220"/>
      <c r="K1" s="220"/>
      <c r="L1" s="13" t="s">
        <v>87</v>
      </c>
      <c r="M1" s="11"/>
      <c r="N1" s="11"/>
      <c r="O1" s="12" t="s">
        <v>88</v>
      </c>
      <c r="P1" s="11"/>
      <c r="Q1" s="11"/>
      <c r="R1" s="11"/>
      <c r="S1" s="13" t="s">
        <v>89</v>
      </c>
      <c r="T1" s="13"/>
      <c r="U1" s="100"/>
      <c r="V1" s="100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" customHeight="1">
      <c r="C2" s="153" t="s">
        <v>7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S2" s="188" t="s">
        <v>8</v>
      </c>
      <c r="T2" s="189"/>
      <c r="U2" s="189"/>
      <c r="V2" s="189"/>
      <c r="W2" s="189"/>
      <c r="X2" s="189"/>
      <c r="Y2" s="189"/>
      <c r="Z2" s="189"/>
      <c r="AA2" s="189"/>
      <c r="AB2" s="189"/>
      <c r="AC2" s="189"/>
      <c r="AT2" s="17" t="s">
        <v>74</v>
      </c>
    </row>
    <row r="3" spans="1:6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90</v>
      </c>
    </row>
    <row r="4" spans="1:66" ht="36.9" customHeight="1">
      <c r="B4" s="21"/>
      <c r="C4" s="155" t="s">
        <v>91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22"/>
      <c r="T4" s="23" t="s">
        <v>13</v>
      </c>
      <c r="AT4" s="17" t="s">
        <v>6</v>
      </c>
    </row>
    <row r="5" spans="1:66" ht="6.9" customHeight="1"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2"/>
    </row>
    <row r="6" spans="1:66" s="1" customFormat="1" ht="32.85" customHeight="1">
      <c r="B6" s="31"/>
      <c r="C6" s="32"/>
      <c r="D6" s="27" t="s">
        <v>17</v>
      </c>
      <c r="E6" s="32"/>
      <c r="F6" s="159" t="s">
        <v>18</v>
      </c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32"/>
      <c r="R6" s="33"/>
    </row>
    <row r="7" spans="1:66" s="1" customFormat="1" ht="14.4" customHeight="1">
      <c r="B7" s="31"/>
      <c r="C7" s="32"/>
      <c r="D7" s="28" t="s">
        <v>19</v>
      </c>
      <c r="E7" s="32"/>
      <c r="F7" s="26" t="s">
        <v>5</v>
      </c>
      <c r="G7" s="32"/>
      <c r="H7" s="32"/>
      <c r="I7" s="32"/>
      <c r="J7" s="32"/>
      <c r="K7" s="32"/>
      <c r="L7" s="32"/>
      <c r="M7" s="28" t="s">
        <v>20</v>
      </c>
      <c r="N7" s="32"/>
      <c r="O7" s="26" t="s">
        <v>5</v>
      </c>
      <c r="P7" s="32"/>
      <c r="Q7" s="32"/>
      <c r="R7" s="33"/>
    </row>
    <row r="8" spans="1:66" s="1" customFormat="1" ht="14.4" customHeight="1">
      <c r="B8" s="31"/>
      <c r="C8" s="32"/>
      <c r="D8" s="28" t="s">
        <v>21</v>
      </c>
      <c r="E8" s="32"/>
      <c r="F8" s="26" t="s">
        <v>22</v>
      </c>
      <c r="G8" s="32"/>
      <c r="H8" s="32"/>
      <c r="I8" s="32"/>
      <c r="J8" s="32"/>
      <c r="K8" s="32"/>
      <c r="L8" s="32"/>
      <c r="M8" s="28" t="s">
        <v>23</v>
      </c>
      <c r="N8" s="32"/>
      <c r="O8" s="191" t="str">
        <f>'Rekapitulace stavby'!AN8</f>
        <v>17. 9. 2019</v>
      </c>
      <c r="P8" s="191"/>
      <c r="Q8" s="32"/>
      <c r="R8" s="33"/>
    </row>
    <row r="9" spans="1:66" s="1" customFormat="1" ht="10.8" customHeight="1"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</row>
    <row r="10" spans="1:66" s="1" customFormat="1" ht="14.4" customHeight="1">
      <c r="B10" s="31"/>
      <c r="C10" s="32"/>
      <c r="D10" s="28" t="s">
        <v>25</v>
      </c>
      <c r="E10" s="32"/>
      <c r="F10" s="32"/>
      <c r="G10" s="32"/>
      <c r="H10" s="32"/>
      <c r="I10" s="32"/>
      <c r="J10" s="32"/>
      <c r="K10" s="32"/>
      <c r="L10" s="32"/>
      <c r="M10" s="28" t="s">
        <v>26</v>
      </c>
      <c r="N10" s="32"/>
      <c r="O10" s="157" t="str">
        <f>IF('Rekapitulace stavby'!AN10="","",'Rekapitulace stavby'!AN10)</f>
        <v/>
      </c>
      <c r="P10" s="157"/>
      <c r="Q10" s="32"/>
      <c r="R10" s="33"/>
    </row>
    <row r="11" spans="1:66" s="1" customFormat="1" ht="18" customHeight="1">
      <c r="B11" s="31"/>
      <c r="C11" s="32"/>
      <c r="D11" s="32"/>
      <c r="E11" s="26" t="str">
        <f>IF('Rekapitulace stavby'!E11="","",'Rekapitulace stavby'!E11)</f>
        <v xml:space="preserve"> </v>
      </c>
      <c r="F11" s="32"/>
      <c r="G11" s="32"/>
      <c r="H11" s="32"/>
      <c r="I11" s="32"/>
      <c r="J11" s="32"/>
      <c r="K11" s="32"/>
      <c r="L11" s="32"/>
      <c r="M11" s="28" t="s">
        <v>27</v>
      </c>
      <c r="N11" s="32"/>
      <c r="O11" s="157" t="str">
        <f>IF('Rekapitulace stavby'!AN11="","",'Rekapitulace stavby'!AN11)</f>
        <v/>
      </c>
      <c r="P11" s="157"/>
      <c r="Q11" s="32"/>
      <c r="R11" s="33"/>
    </row>
    <row r="12" spans="1:66" s="1" customFormat="1" ht="6.9" customHeight="1"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</row>
    <row r="13" spans="1:66" s="1" customFormat="1" ht="14.4" customHeight="1">
      <c r="B13" s="31"/>
      <c r="C13" s="32"/>
      <c r="D13" s="28" t="s">
        <v>28</v>
      </c>
      <c r="E13" s="32"/>
      <c r="F13" s="32"/>
      <c r="G13" s="32"/>
      <c r="H13" s="32"/>
      <c r="I13" s="32"/>
      <c r="J13" s="32"/>
      <c r="K13" s="32"/>
      <c r="L13" s="32"/>
      <c r="M13" s="28" t="s">
        <v>26</v>
      </c>
      <c r="N13" s="32"/>
      <c r="O13" s="157" t="str">
        <f>IF('Rekapitulace stavby'!AN13="","",'Rekapitulace stavby'!AN13)</f>
        <v/>
      </c>
      <c r="P13" s="157"/>
      <c r="Q13" s="32"/>
      <c r="R13" s="33"/>
    </row>
    <row r="14" spans="1:66" s="1" customFormat="1" ht="18" customHeight="1">
      <c r="B14" s="31"/>
      <c r="C14" s="32"/>
      <c r="D14" s="32"/>
      <c r="E14" s="26" t="str">
        <f>IF('Rekapitulace stavby'!E14="","",'Rekapitulace stavby'!E14)</f>
        <v xml:space="preserve"> </v>
      </c>
      <c r="F14" s="32"/>
      <c r="G14" s="32"/>
      <c r="H14" s="32"/>
      <c r="I14" s="32"/>
      <c r="J14" s="32"/>
      <c r="K14" s="32"/>
      <c r="L14" s="32"/>
      <c r="M14" s="28" t="s">
        <v>27</v>
      </c>
      <c r="N14" s="32"/>
      <c r="O14" s="157" t="str">
        <f>IF('Rekapitulace stavby'!AN14="","",'Rekapitulace stavby'!AN14)</f>
        <v/>
      </c>
      <c r="P14" s="157"/>
      <c r="Q14" s="32"/>
      <c r="R14" s="33"/>
    </row>
    <row r="15" spans="1:66" s="1" customFormat="1" ht="6.9" customHeight="1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3"/>
    </row>
    <row r="16" spans="1:66" s="1" customFormat="1" ht="14.4" customHeight="1">
      <c r="B16" s="31"/>
      <c r="C16" s="32"/>
      <c r="D16" s="28" t="s">
        <v>29</v>
      </c>
      <c r="E16" s="32"/>
      <c r="F16" s="32"/>
      <c r="G16" s="32"/>
      <c r="H16" s="32"/>
      <c r="I16" s="32"/>
      <c r="J16" s="32"/>
      <c r="K16" s="32"/>
      <c r="L16" s="32"/>
      <c r="M16" s="28" t="s">
        <v>26</v>
      </c>
      <c r="N16" s="32"/>
      <c r="O16" s="157" t="str">
        <f>IF('Rekapitulace stavby'!AN16="","",'Rekapitulace stavby'!AN16)</f>
        <v/>
      </c>
      <c r="P16" s="157"/>
      <c r="Q16" s="32"/>
      <c r="R16" s="33"/>
    </row>
    <row r="17" spans="2:18" s="1" customFormat="1" ht="18" customHeight="1">
      <c r="B17" s="31"/>
      <c r="C17" s="32"/>
      <c r="D17" s="32"/>
      <c r="E17" s="26" t="str">
        <f>IF('Rekapitulace stavby'!E17="","",'Rekapitulace stavby'!E17)</f>
        <v xml:space="preserve"> </v>
      </c>
      <c r="F17" s="32"/>
      <c r="G17" s="32"/>
      <c r="H17" s="32"/>
      <c r="I17" s="32"/>
      <c r="J17" s="32"/>
      <c r="K17" s="32"/>
      <c r="L17" s="32"/>
      <c r="M17" s="28" t="s">
        <v>27</v>
      </c>
      <c r="N17" s="32"/>
      <c r="O17" s="157" t="str">
        <f>IF('Rekapitulace stavby'!AN17="","",'Rekapitulace stavby'!AN17)</f>
        <v/>
      </c>
      <c r="P17" s="157"/>
      <c r="Q17" s="32"/>
      <c r="R17" s="33"/>
    </row>
    <row r="18" spans="2:18" s="1" customFormat="1" ht="6.9" customHeight="1"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</row>
    <row r="19" spans="2:18" s="1" customFormat="1" ht="14.4" customHeight="1">
      <c r="B19" s="31"/>
      <c r="C19" s="32"/>
      <c r="D19" s="28" t="s">
        <v>31</v>
      </c>
      <c r="E19" s="32"/>
      <c r="F19" s="32"/>
      <c r="G19" s="32"/>
      <c r="H19" s="32"/>
      <c r="I19" s="32"/>
      <c r="J19" s="32"/>
      <c r="K19" s="32"/>
      <c r="L19" s="32"/>
      <c r="M19" s="28" t="s">
        <v>26</v>
      </c>
      <c r="N19" s="32"/>
      <c r="O19" s="157" t="str">
        <f>IF('Rekapitulace stavby'!AN19="","",'Rekapitulace stavby'!AN19)</f>
        <v/>
      </c>
      <c r="P19" s="157"/>
      <c r="Q19" s="32"/>
      <c r="R19" s="33"/>
    </row>
    <row r="20" spans="2:18" s="1" customFormat="1" ht="18" customHeight="1">
      <c r="B20" s="31"/>
      <c r="C20" s="32"/>
      <c r="D20" s="32"/>
      <c r="E20" s="26" t="str">
        <f>IF('Rekapitulace stavby'!E20="","",'Rekapitulace stavby'!E20)</f>
        <v xml:space="preserve"> </v>
      </c>
      <c r="F20" s="32"/>
      <c r="G20" s="32"/>
      <c r="H20" s="32"/>
      <c r="I20" s="32"/>
      <c r="J20" s="32"/>
      <c r="K20" s="32"/>
      <c r="L20" s="32"/>
      <c r="M20" s="28" t="s">
        <v>27</v>
      </c>
      <c r="N20" s="32"/>
      <c r="O20" s="157" t="str">
        <f>IF('Rekapitulace stavby'!AN20="","",'Rekapitulace stavby'!AN20)</f>
        <v/>
      </c>
      <c r="P20" s="157"/>
      <c r="Q20" s="32"/>
      <c r="R20" s="33"/>
    </row>
    <row r="21" spans="2:18" s="1" customFormat="1" ht="6.9" customHeight="1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</row>
    <row r="22" spans="2:18" s="1" customFormat="1" ht="14.4" customHeight="1">
      <c r="B22" s="31"/>
      <c r="C22" s="32"/>
      <c r="D22" s="28" t="s">
        <v>32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6.5" customHeight="1">
      <c r="B23" s="31"/>
      <c r="C23" s="32"/>
      <c r="D23" s="32"/>
      <c r="E23" s="160" t="s">
        <v>5</v>
      </c>
      <c r="F23" s="160"/>
      <c r="G23" s="160"/>
      <c r="H23" s="160"/>
      <c r="I23" s="160"/>
      <c r="J23" s="160"/>
      <c r="K23" s="160"/>
      <c r="L23" s="160"/>
      <c r="M23" s="32"/>
      <c r="N23" s="32"/>
      <c r="O23" s="32"/>
      <c r="P23" s="32"/>
      <c r="Q23" s="32"/>
      <c r="R23" s="33"/>
    </row>
    <row r="24" spans="2:18" s="1" customFormat="1" ht="6.9" customHeight="1"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</row>
    <row r="25" spans="2:18" s="1" customFormat="1" ht="6.9" customHeight="1">
      <c r="B25" s="31"/>
      <c r="C25" s="32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32"/>
      <c r="R25" s="33"/>
    </row>
    <row r="26" spans="2:18" s="1" customFormat="1" ht="14.4" customHeight="1">
      <c r="B26" s="31"/>
      <c r="C26" s="32"/>
      <c r="D26" s="101" t="s">
        <v>92</v>
      </c>
      <c r="E26" s="32"/>
      <c r="F26" s="32"/>
      <c r="G26" s="32"/>
      <c r="H26" s="32"/>
      <c r="I26" s="32"/>
      <c r="J26" s="32"/>
      <c r="K26" s="32"/>
      <c r="L26" s="32"/>
      <c r="M26" s="161">
        <f>N87</f>
        <v>0</v>
      </c>
      <c r="N26" s="161"/>
      <c r="O26" s="161"/>
      <c r="P26" s="161"/>
      <c r="Q26" s="32"/>
      <c r="R26" s="33"/>
    </row>
    <row r="27" spans="2:18" s="1" customFormat="1" ht="14.4" customHeight="1">
      <c r="B27" s="31"/>
      <c r="C27" s="32"/>
      <c r="D27" s="30" t="s">
        <v>93</v>
      </c>
      <c r="E27" s="32"/>
      <c r="F27" s="32"/>
      <c r="G27" s="32"/>
      <c r="H27" s="32"/>
      <c r="I27" s="32"/>
      <c r="J27" s="32"/>
      <c r="K27" s="32"/>
      <c r="L27" s="32"/>
      <c r="M27" s="161">
        <f>N95</f>
        <v>0</v>
      </c>
      <c r="N27" s="161"/>
      <c r="O27" s="161"/>
      <c r="P27" s="161"/>
      <c r="Q27" s="32"/>
      <c r="R27" s="33"/>
    </row>
    <row r="28" spans="2:18" s="1" customFormat="1" ht="6.9" customHeigh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3"/>
    </row>
    <row r="29" spans="2:18" s="1" customFormat="1" ht="25.35" customHeight="1">
      <c r="B29" s="31"/>
      <c r="C29" s="32"/>
      <c r="D29" s="102" t="s">
        <v>35</v>
      </c>
      <c r="E29" s="32"/>
      <c r="F29" s="32"/>
      <c r="G29" s="32"/>
      <c r="H29" s="32"/>
      <c r="I29" s="32"/>
      <c r="J29" s="32"/>
      <c r="K29" s="32"/>
      <c r="L29" s="32"/>
      <c r="M29" s="192">
        <f>ROUND(M26+M27,2)</f>
        <v>0</v>
      </c>
      <c r="N29" s="190"/>
      <c r="O29" s="190"/>
      <c r="P29" s="190"/>
      <c r="Q29" s="32"/>
      <c r="R29" s="33"/>
    </row>
    <row r="30" spans="2:18" s="1" customFormat="1" ht="6.9" customHeight="1">
      <c r="B30" s="31"/>
      <c r="C30" s="32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32"/>
      <c r="R30" s="33"/>
    </row>
    <row r="31" spans="2:18" s="1" customFormat="1" ht="14.4" customHeight="1">
      <c r="B31" s="31"/>
      <c r="C31" s="32"/>
      <c r="D31" s="38" t="s">
        <v>36</v>
      </c>
      <c r="E31" s="38" t="s">
        <v>37</v>
      </c>
      <c r="F31" s="39">
        <v>0.21</v>
      </c>
      <c r="G31" s="103" t="s">
        <v>38</v>
      </c>
      <c r="H31" s="193">
        <f>ROUND((SUM(BE95:BE96)+SUM(BE113:BE168)), 2)</f>
        <v>0</v>
      </c>
      <c r="I31" s="190"/>
      <c r="J31" s="190"/>
      <c r="K31" s="32"/>
      <c r="L31" s="32"/>
      <c r="M31" s="193">
        <f>ROUND(ROUND((SUM(BE95:BE96)+SUM(BE113:BE168)), 2)*F31, 2)</f>
        <v>0</v>
      </c>
      <c r="N31" s="190"/>
      <c r="O31" s="190"/>
      <c r="P31" s="190"/>
      <c r="Q31" s="32"/>
      <c r="R31" s="33"/>
    </row>
    <row r="32" spans="2:18" s="1" customFormat="1" ht="14.4" customHeight="1">
      <c r="B32" s="31"/>
      <c r="C32" s="32"/>
      <c r="D32" s="32"/>
      <c r="E32" s="38" t="s">
        <v>39</v>
      </c>
      <c r="F32" s="39">
        <v>0.15</v>
      </c>
      <c r="G32" s="103" t="s">
        <v>38</v>
      </c>
      <c r="H32" s="193">
        <f>ROUND((SUM(BF95:BF96)+SUM(BF113:BF168)), 2)</f>
        <v>0</v>
      </c>
      <c r="I32" s="190"/>
      <c r="J32" s="190"/>
      <c r="K32" s="32"/>
      <c r="L32" s="32"/>
      <c r="M32" s="193">
        <f>ROUND(ROUND((SUM(BF95:BF96)+SUM(BF113:BF168)), 2)*F32, 2)</f>
        <v>0</v>
      </c>
      <c r="N32" s="190"/>
      <c r="O32" s="190"/>
      <c r="P32" s="190"/>
      <c r="Q32" s="32"/>
      <c r="R32" s="33"/>
    </row>
    <row r="33" spans="2:18" s="1" customFormat="1" ht="14.4" hidden="1" customHeight="1">
      <c r="B33" s="31"/>
      <c r="C33" s="32"/>
      <c r="D33" s="32"/>
      <c r="E33" s="38" t="s">
        <v>40</v>
      </c>
      <c r="F33" s="39">
        <v>0.21</v>
      </c>
      <c r="G33" s="103" t="s">
        <v>38</v>
      </c>
      <c r="H33" s="193">
        <f>ROUND((SUM(BG95:BG96)+SUM(BG113:BG168)), 2)</f>
        <v>0</v>
      </c>
      <c r="I33" s="190"/>
      <c r="J33" s="190"/>
      <c r="K33" s="32"/>
      <c r="L33" s="32"/>
      <c r="M33" s="193">
        <v>0</v>
      </c>
      <c r="N33" s="190"/>
      <c r="O33" s="190"/>
      <c r="P33" s="190"/>
      <c r="Q33" s="32"/>
      <c r="R33" s="33"/>
    </row>
    <row r="34" spans="2:18" s="1" customFormat="1" ht="14.4" hidden="1" customHeight="1">
      <c r="B34" s="31"/>
      <c r="C34" s="32"/>
      <c r="D34" s="32"/>
      <c r="E34" s="38" t="s">
        <v>41</v>
      </c>
      <c r="F34" s="39">
        <v>0.15</v>
      </c>
      <c r="G34" s="103" t="s">
        <v>38</v>
      </c>
      <c r="H34" s="193">
        <f>ROUND((SUM(BH95:BH96)+SUM(BH113:BH168)), 2)</f>
        <v>0</v>
      </c>
      <c r="I34" s="190"/>
      <c r="J34" s="190"/>
      <c r="K34" s="32"/>
      <c r="L34" s="32"/>
      <c r="M34" s="193">
        <v>0</v>
      </c>
      <c r="N34" s="190"/>
      <c r="O34" s="190"/>
      <c r="P34" s="190"/>
      <c r="Q34" s="32"/>
      <c r="R34" s="33"/>
    </row>
    <row r="35" spans="2:18" s="1" customFormat="1" ht="14.4" hidden="1" customHeight="1">
      <c r="B35" s="31"/>
      <c r="C35" s="32"/>
      <c r="D35" s="32"/>
      <c r="E35" s="38" t="s">
        <v>42</v>
      </c>
      <c r="F35" s="39">
        <v>0</v>
      </c>
      <c r="G35" s="103" t="s">
        <v>38</v>
      </c>
      <c r="H35" s="193">
        <f>ROUND((SUM(BI95:BI96)+SUM(BI113:BI168)), 2)</f>
        <v>0</v>
      </c>
      <c r="I35" s="190"/>
      <c r="J35" s="190"/>
      <c r="K35" s="32"/>
      <c r="L35" s="32"/>
      <c r="M35" s="193">
        <v>0</v>
      </c>
      <c r="N35" s="190"/>
      <c r="O35" s="190"/>
      <c r="P35" s="190"/>
      <c r="Q35" s="32"/>
      <c r="R35" s="33"/>
    </row>
    <row r="36" spans="2:18" s="1" customFormat="1" ht="6.9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3"/>
    </row>
    <row r="37" spans="2:18" s="1" customFormat="1" ht="25.35" customHeight="1">
      <c r="B37" s="31"/>
      <c r="C37" s="99"/>
      <c r="D37" s="104" t="s">
        <v>43</v>
      </c>
      <c r="E37" s="71"/>
      <c r="F37" s="71"/>
      <c r="G37" s="105" t="s">
        <v>44</v>
      </c>
      <c r="H37" s="106" t="s">
        <v>45</v>
      </c>
      <c r="I37" s="71"/>
      <c r="J37" s="71"/>
      <c r="K37" s="71"/>
      <c r="L37" s="194">
        <f>SUM(M29:M35)</f>
        <v>0</v>
      </c>
      <c r="M37" s="194"/>
      <c r="N37" s="194"/>
      <c r="O37" s="194"/>
      <c r="P37" s="195"/>
      <c r="Q37" s="99"/>
      <c r="R37" s="33"/>
    </row>
    <row r="38" spans="2:18" s="1" customFormat="1" ht="14.4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3"/>
    </row>
    <row r="39" spans="2:18" s="1" customFormat="1" ht="14.4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ht="12">
      <c r="B40" s="21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2"/>
    </row>
    <row r="41" spans="2:18" ht="12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"/>
    </row>
    <row r="42" spans="2:18" ht="12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"/>
    </row>
    <row r="43" spans="2:18" ht="12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"/>
    </row>
    <row r="44" spans="2:18" ht="12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"/>
    </row>
    <row r="45" spans="2:18" ht="12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"/>
    </row>
    <row r="46" spans="2:18" ht="12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"/>
    </row>
    <row r="47" spans="2:18" ht="12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"/>
    </row>
    <row r="48" spans="2:18" ht="12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"/>
    </row>
    <row r="49" spans="2:18" ht="12">
      <c r="B49" s="2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"/>
    </row>
    <row r="50" spans="2:18" s="1" customFormat="1">
      <c r="B50" s="31"/>
      <c r="C50" s="32"/>
      <c r="D50" s="46" t="s">
        <v>46</v>
      </c>
      <c r="E50" s="47"/>
      <c r="F50" s="47"/>
      <c r="G50" s="47"/>
      <c r="H50" s="48"/>
      <c r="I50" s="32"/>
      <c r="J50" s="46" t="s">
        <v>47</v>
      </c>
      <c r="K50" s="47"/>
      <c r="L50" s="47"/>
      <c r="M50" s="47"/>
      <c r="N50" s="47"/>
      <c r="O50" s="47"/>
      <c r="P50" s="48"/>
      <c r="Q50" s="32"/>
      <c r="R50" s="33"/>
    </row>
    <row r="51" spans="2:18" ht="12">
      <c r="B51" s="21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2"/>
    </row>
    <row r="52" spans="2:18" ht="12">
      <c r="B52" s="21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2"/>
    </row>
    <row r="53" spans="2:18" ht="12">
      <c r="B53" s="21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2"/>
    </row>
    <row r="54" spans="2:18" ht="12">
      <c r="B54" s="21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2"/>
    </row>
    <row r="55" spans="2:18" ht="12">
      <c r="B55" s="21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2"/>
    </row>
    <row r="56" spans="2:18" ht="12">
      <c r="B56" s="21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2"/>
    </row>
    <row r="57" spans="2:18" ht="12">
      <c r="B57" s="21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2"/>
    </row>
    <row r="58" spans="2:18" ht="12">
      <c r="B58" s="21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2"/>
    </row>
    <row r="59" spans="2:18" s="1" customFormat="1">
      <c r="B59" s="31"/>
      <c r="C59" s="32"/>
      <c r="D59" s="51" t="s">
        <v>48</v>
      </c>
      <c r="E59" s="52"/>
      <c r="F59" s="52"/>
      <c r="G59" s="53" t="s">
        <v>49</v>
      </c>
      <c r="H59" s="54"/>
      <c r="I59" s="32"/>
      <c r="J59" s="51" t="s">
        <v>48</v>
      </c>
      <c r="K59" s="52"/>
      <c r="L59" s="52"/>
      <c r="M59" s="52"/>
      <c r="N59" s="53" t="s">
        <v>49</v>
      </c>
      <c r="O59" s="52"/>
      <c r="P59" s="54"/>
      <c r="Q59" s="32"/>
      <c r="R59" s="33"/>
    </row>
    <row r="60" spans="2:18" ht="12"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</row>
    <row r="61" spans="2:18" s="1" customFormat="1">
      <c r="B61" s="31"/>
      <c r="C61" s="32"/>
      <c r="D61" s="46" t="s">
        <v>50</v>
      </c>
      <c r="E61" s="47"/>
      <c r="F61" s="47"/>
      <c r="G61" s="47"/>
      <c r="H61" s="48"/>
      <c r="I61" s="32"/>
      <c r="J61" s="46" t="s">
        <v>51</v>
      </c>
      <c r="K61" s="47"/>
      <c r="L61" s="47"/>
      <c r="M61" s="47"/>
      <c r="N61" s="47"/>
      <c r="O61" s="47"/>
      <c r="P61" s="48"/>
      <c r="Q61" s="32"/>
      <c r="R61" s="33"/>
    </row>
    <row r="62" spans="2:18" ht="12">
      <c r="B62" s="21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2"/>
    </row>
    <row r="63" spans="2:18" ht="12">
      <c r="B63" s="21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2"/>
    </row>
    <row r="64" spans="2:18" ht="12">
      <c r="B64" s="21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2"/>
    </row>
    <row r="65" spans="2:18" ht="12">
      <c r="B65" s="21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2"/>
    </row>
    <row r="66" spans="2:18" ht="12">
      <c r="B66" s="21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2"/>
    </row>
    <row r="67" spans="2:18" ht="12">
      <c r="B67" s="21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2"/>
    </row>
    <row r="68" spans="2:18" ht="12">
      <c r="B68" s="21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2"/>
    </row>
    <row r="69" spans="2:18" ht="12">
      <c r="B69" s="21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2"/>
    </row>
    <row r="70" spans="2:18" s="1" customFormat="1">
      <c r="B70" s="31"/>
      <c r="C70" s="32"/>
      <c r="D70" s="51" t="s">
        <v>48</v>
      </c>
      <c r="E70" s="52"/>
      <c r="F70" s="52"/>
      <c r="G70" s="53" t="s">
        <v>49</v>
      </c>
      <c r="H70" s="54"/>
      <c r="I70" s="32"/>
      <c r="J70" s="51" t="s">
        <v>48</v>
      </c>
      <c r="K70" s="52"/>
      <c r="L70" s="52"/>
      <c r="M70" s="52"/>
      <c r="N70" s="53" t="s">
        <v>49</v>
      </c>
      <c r="O70" s="52"/>
      <c r="P70" s="54"/>
      <c r="Q70" s="32"/>
      <c r="R70" s="33"/>
    </row>
    <row r="71" spans="2:18" s="1" customFormat="1" ht="14.4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" customHeight="1">
      <c r="B76" s="31"/>
      <c r="C76" s="155" t="s">
        <v>94</v>
      </c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33"/>
    </row>
    <row r="77" spans="2:18" s="1" customFormat="1" ht="6.9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6.9" customHeight="1">
      <c r="B78" s="31"/>
      <c r="C78" s="65" t="s">
        <v>17</v>
      </c>
      <c r="D78" s="32"/>
      <c r="E78" s="32"/>
      <c r="F78" s="171" t="str">
        <f>F6</f>
        <v>vodovodní řady Kostomlaty</v>
      </c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32"/>
      <c r="R78" s="33"/>
    </row>
    <row r="79" spans="2:18" s="1" customFormat="1" ht="6.9" customHeight="1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3"/>
    </row>
    <row r="80" spans="2:18" s="1" customFormat="1" ht="18" customHeight="1">
      <c r="B80" s="31"/>
      <c r="C80" s="28" t="s">
        <v>21</v>
      </c>
      <c r="D80" s="32"/>
      <c r="E80" s="32"/>
      <c r="F80" s="26" t="str">
        <f>F8</f>
        <v xml:space="preserve"> </v>
      </c>
      <c r="G80" s="32"/>
      <c r="H80" s="32"/>
      <c r="I80" s="32"/>
      <c r="J80" s="32"/>
      <c r="K80" s="28" t="s">
        <v>23</v>
      </c>
      <c r="L80" s="32"/>
      <c r="M80" s="191" t="str">
        <f>IF(O8="","",O8)</f>
        <v>17. 9. 2019</v>
      </c>
      <c r="N80" s="191"/>
      <c r="O80" s="191"/>
      <c r="P80" s="191"/>
      <c r="Q80" s="32"/>
      <c r="R80" s="33"/>
    </row>
    <row r="81" spans="2:47" s="1" customFormat="1" ht="6.9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3"/>
    </row>
    <row r="82" spans="2:47" s="1" customFormat="1" ht="13.2">
      <c r="B82" s="31"/>
      <c r="C82" s="28" t="s">
        <v>25</v>
      </c>
      <c r="D82" s="32"/>
      <c r="E82" s="32"/>
      <c r="F82" s="26" t="str">
        <f>E11</f>
        <v xml:space="preserve"> </v>
      </c>
      <c r="G82" s="32"/>
      <c r="H82" s="32"/>
      <c r="I82" s="32"/>
      <c r="J82" s="32"/>
      <c r="K82" s="28" t="s">
        <v>29</v>
      </c>
      <c r="L82" s="32"/>
      <c r="M82" s="157" t="str">
        <f>E17</f>
        <v xml:space="preserve"> </v>
      </c>
      <c r="N82" s="157"/>
      <c r="O82" s="157"/>
      <c r="P82" s="157"/>
      <c r="Q82" s="157"/>
      <c r="R82" s="33"/>
    </row>
    <row r="83" spans="2:47" s="1" customFormat="1" ht="14.4" customHeight="1">
      <c r="B83" s="31"/>
      <c r="C83" s="28" t="s">
        <v>28</v>
      </c>
      <c r="D83" s="32"/>
      <c r="E83" s="32"/>
      <c r="F83" s="26" t="str">
        <f>IF(E14="","",E14)</f>
        <v xml:space="preserve"> </v>
      </c>
      <c r="G83" s="32"/>
      <c r="H83" s="32"/>
      <c r="I83" s="32"/>
      <c r="J83" s="32"/>
      <c r="K83" s="28" t="s">
        <v>31</v>
      </c>
      <c r="L83" s="32"/>
      <c r="M83" s="157" t="str">
        <f>E20</f>
        <v xml:space="preserve"> </v>
      </c>
      <c r="N83" s="157"/>
      <c r="O83" s="157"/>
      <c r="P83" s="157"/>
      <c r="Q83" s="157"/>
      <c r="R83" s="33"/>
    </row>
    <row r="84" spans="2:47" s="1" customFormat="1" ht="10.35" customHeight="1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3"/>
    </row>
    <row r="85" spans="2:47" s="1" customFormat="1" ht="29.25" customHeight="1">
      <c r="B85" s="31"/>
      <c r="C85" s="196" t="s">
        <v>95</v>
      </c>
      <c r="D85" s="197"/>
      <c r="E85" s="197"/>
      <c r="F85" s="197"/>
      <c r="G85" s="197"/>
      <c r="H85" s="99"/>
      <c r="I85" s="99"/>
      <c r="J85" s="99"/>
      <c r="K85" s="99"/>
      <c r="L85" s="99"/>
      <c r="M85" s="99"/>
      <c r="N85" s="196" t="s">
        <v>96</v>
      </c>
      <c r="O85" s="197"/>
      <c r="P85" s="197"/>
      <c r="Q85" s="197"/>
      <c r="R85" s="33"/>
    </row>
    <row r="86" spans="2:47" s="1" customFormat="1" ht="10.35" customHeight="1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3"/>
    </row>
    <row r="87" spans="2:47" s="1" customFormat="1" ht="29.25" customHeight="1">
      <c r="B87" s="31"/>
      <c r="C87" s="107" t="s">
        <v>97</v>
      </c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186">
        <f>N113</f>
        <v>0</v>
      </c>
      <c r="O87" s="198"/>
      <c r="P87" s="198"/>
      <c r="Q87" s="198"/>
      <c r="R87" s="33"/>
      <c r="AU87" s="17" t="s">
        <v>98</v>
      </c>
    </row>
    <row r="88" spans="2:47" s="6" customFormat="1" ht="24.9" customHeight="1">
      <c r="B88" s="108"/>
      <c r="C88" s="109"/>
      <c r="D88" s="110" t="s">
        <v>99</v>
      </c>
      <c r="E88" s="109"/>
      <c r="F88" s="109"/>
      <c r="G88" s="109"/>
      <c r="H88" s="109"/>
      <c r="I88" s="109"/>
      <c r="J88" s="109"/>
      <c r="K88" s="109"/>
      <c r="L88" s="109"/>
      <c r="M88" s="109"/>
      <c r="N88" s="199">
        <f>N114</f>
        <v>0</v>
      </c>
      <c r="O88" s="200"/>
      <c r="P88" s="200"/>
      <c r="Q88" s="200"/>
      <c r="R88" s="111"/>
    </row>
    <row r="89" spans="2:47" s="7" customFormat="1" ht="19.95" customHeight="1">
      <c r="B89" s="112"/>
      <c r="C89" s="113"/>
      <c r="D89" s="114" t="s">
        <v>100</v>
      </c>
      <c r="E89" s="113"/>
      <c r="F89" s="113"/>
      <c r="G89" s="113"/>
      <c r="H89" s="113"/>
      <c r="I89" s="113"/>
      <c r="J89" s="113"/>
      <c r="K89" s="113"/>
      <c r="L89" s="113"/>
      <c r="M89" s="113"/>
      <c r="N89" s="201">
        <f>N115</f>
        <v>0</v>
      </c>
      <c r="O89" s="202"/>
      <c r="P89" s="202"/>
      <c r="Q89" s="202"/>
      <c r="R89" s="115"/>
    </row>
    <row r="90" spans="2:47" s="7" customFormat="1" ht="19.95" customHeight="1">
      <c r="B90" s="112"/>
      <c r="C90" s="113"/>
      <c r="D90" s="114" t="s">
        <v>101</v>
      </c>
      <c r="E90" s="113"/>
      <c r="F90" s="113"/>
      <c r="G90" s="113"/>
      <c r="H90" s="113"/>
      <c r="I90" s="113"/>
      <c r="J90" s="113"/>
      <c r="K90" s="113"/>
      <c r="L90" s="113"/>
      <c r="M90" s="113"/>
      <c r="N90" s="201">
        <f>N129</f>
        <v>0</v>
      </c>
      <c r="O90" s="202"/>
      <c r="P90" s="202"/>
      <c r="Q90" s="202"/>
      <c r="R90" s="115"/>
    </row>
    <row r="91" spans="2:47" s="7" customFormat="1" ht="19.95" customHeight="1">
      <c r="B91" s="112"/>
      <c r="C91" s="113"/>
      <c r="D91" s="114" t="s">
        <v>102</v>
      </c>
      <c r="E91" s="113"/>
      <c r="F91" s="113"/>
      <c r="G91" s="113"/>
      <c r="H91" s="113"/>
      <c r="I91" s="113"/>
      <c r="J91" s="113"/>
      <c r="K91" s="113"/>
      <c r="L91" s="113"/>
      <c r="M91" s="113"/>
      <c r="N91" s="201">
        <f>N130</f>
        <v>0</v>
      </c>
      <c r="O91" s="202"/>
      <c r="P91" s="202"/>
      <c r="Q91" s="202"/>
      <c r="R91" s="115"/>
    </row>
    <row r="92" spans="2:47" s="7" customFormat="1" ht="19.95" customHeight="1">
      <c r="B92" s="112"/>
      <c r="C92" s="113"/>
      <c r="D92" s="114" t="s">
        <v>103</v>
      </c>
      <c r="E92" s="113"/>
      <c r="F92" s="113"/>
      <c r="G92" s="113"/>
      <c r="H92" s="113"/>
      <c r="I92" s="113"/>
      <c r="J92" s="113"/>
      <c r="K92" s="113"/>
      <c r="L92" s="113"/>
      <c r="M92" s="113"/>
      <c r="N92" s="201">
        <f>N133</f>
        <v>0</v>
      </c>
      <c r="O92" s="202"/>
      <c r="P92" s="202"/>
      <c r="Q92" s="202"/>
      <c r="R92" s="115"/>
    </row>
    <row r="93" spans="2:47" s="7" customFormat="1" ht="19.95" customHeight="1">
      <c r="B93" s="112"/>
      <c r="C93" s="113"/>
      <c r="D93" s="114" t="s">
        <v>104</v>
      </c>
      <c r="E93" s="113"/>
      <c r="F93" s="113"/>
      <c r="G93" s="113"/>
      <c r="H93" s="113"/>
      <c r="I93" s="113"/>
      <c r="J93" s="113"/>
      <c r="K93" s="113"/>
      <c r="L93" s="113"/>
      <c r="M93" s="113"/>
      <c r="N93" s="201">
        <f>N167</f>
        <v>0</v>
      </c>
      <c r="O93" s="202"/>
      <c r="P93" s="202"/>
      <c r="Q93" s="202"/>
      <c r="R93" s="115"/>
    </row>
    <row r="94" spans="2:47" s="1" customFormat="1" ht="21.75" customHeight="1"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3"/>
    </row>
    <row r="95" spans="2:47" s="1" customFormat="1" ht="29.25" customHeight="1">
      <c r="B95" s="31"/>
      <c r="C95" s="107" t="s">
        <v>105</v>
      </c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198">
        <v>0</v>
      </c>
      <c r="O95" s="203"/>
      <c r="P95" s="203"/>
      <c r="Q95" s="203"/>
      <c r="R95" s="33"/>
      <c r="T95" s="116"/>
      <c r="U95" s="117" t="s">
        <v>36</v>
      </c>
    </row>
    <row r="96" spans="2:47" s="1" customFormat="1" ht="18" customHeight="1">
      <c r="B96" s="31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3"/>
    </row>
    <row r="97" spans="2:27" s="1" customFormat="1" ht="29.25" customHeight="1">
      <c r="B97" s="31"/>
      <c r="C97" s="98" t="s">
        <v>84</v>
      </c>
      <c r="D97" s="99"/>
      <c r="E97" s="99"/>
      <c r="F97" s="99"/>
      <c r="G97" s="99"/>
      <c r="H97" s="99"/>
      <c r="I97" s="99"/>
      <c r="J97" s="99"/>
      <c r="K97" s="99"/>
      <c r="L97" s="187">
        <f>ROUND(SUM(N87+N95),2)</f>
        <v>0</v>
      </c>
      <c r="M97" s="187"/>
      <c r="N97" s="187"/>
      <c r="O97" s="187"/>
      <c r="P97" s="187"/>
      <c r="Q97" s="187"/>
      <c r="R97" s="33"/>
    </row>
    <row r="98" spans="2:27" s="1" customFormat="1" ht="6.9" customHeight="1">
      <c r="B98" s="55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7"/>
    </row>
    <row r="102" spans="2:27" s="1" customFormat="1" ht="6.9" customHeight="1">
      <c r="B102" s="58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60"/>
    </row>
    <row r="103" spans="2:27" s="1" customFormat="1" ht="36.9" customHeight="1">
      <c r="B103" s="31"/>
      <c r="C103" s="155" t="s">
        <v>106</v>
      </c>
      <c r="D103" s="190"/>
      <c r="E103" s="190"/>
      <c r="F103" s="190"/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  <c r="Q103" s="190"/>
      <c r="R103" s="33"/>
    </row>
    <row r="104" spans="2:27" s="1" customFormat="1" ht="6.9" customHeight="1">
      <c r="B104" s="31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3"/>
    </row>
    <row r="105" spans="2:27" s="1" customFormat="1" ht="36.9" customHeight="1">
      <c r="B105" s="31"/>
      <c r="C105" s="65" t="s">
        <v>17</v>
      </c>
      <c r="D105" s="32"/>
      <c r="E105" s="32"/>
      <c r="F105" s="171" t="str">
        <f>F6</f>
        <v>vodovodní řady Kostomlaty</v>
      </c>
      <c r="G105" s="190"/>
      <c r="H105" s="190"/>
      <c r="I105" s="190"/>
      <c r="J105" s="190"/>
      <c r="K105" s="190"/>
      <c r="L105" s="190"/>
      <c r="M105" s="190"/>
      <c r="N105" s="190"/>
      <c r="O105" s="190"/>
      <c r="P105" s="190"/>
      <c r="Q105" s="32"/>
      <c r="R105" s="33"/>
    </row>
    <row r="106" spans="2:27" s="1" customFormat="1" ht="6.9" customHeight="1">
      <c r="B106" s="31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3"/>
    </row>
    <row r="107" spans="2:27" s="1" customFormat="1" ht="18" customHeight="1">
      <c r="B107" s="31"/>
      <c r="C107" s="28" t="s">
        <v>21</v>
      </c>
      <c r="D107" s="32"/>
      <c r="E107" s="32"/>
      <c r="F107" s="26" t="str">
        <f>F8</f>
        <v xml:space="preserve"> </v>
      </c>
      <c r="G107" s="32"/>
      <c r="H107" s="32"/>
      <c r="I107" s="32"/>
      <c r="J107" s="32"/>
      <c r="K107" s="28" t="s">
        <v>23</v>
      </c>
      <c r="L107" s="32"/>
      <c r="M107" s="191" t="str">
        <f>IF(O8="","",O8)</f>
        <v>17. 9. 2019</v>
      </c>
      <c r="N107" s="191"/>
      <c r="O107" s="191"/>
      <c r="P107" s="191"/>
      <c r="Q107" s="32"/>
      <c r="R107" s="33"/>
    </row>
    <row r="108" spans="2:27" s="1" customFormat="1" ht="6.9" customHeight="1">
      <c r="B108" s="31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3"/>
    </row>
    <row r="109" spans="2:27" s="1" customFormat="1" ht="13.2">
      <c r="B109" s="31"/>
      <c r="C109" s="28" t="s">
        <v>25</v>
      </c>
      <c r="D109" s="32"/>
      <c r="E109" s="32"/>
      <c r="F109" s="26" t="str">
        <f>E11</f>
        <v xml:space="preserve"> </v>
      </c>
      <c r="G109" s="32"/>
      <c r="H109" s="32"/>
      <c r="I109" s="32"/>
      <c r="J109" s="32"/>
      <c r="K109" s="28" t="s">
        <v>29</v>
      </c>
      <c r="L109" s="32"/>
      <c r="M109" s="157" t="str">
        <f>E17</f>
        <v xml:space="preserve"> </v>
      </c>
      <c r="N109" s="157"/>
      <c r="O109" s="157"/>
      <c r="P109" s="157"/>
      <c r="Q109" s="157"/>
      <c r="R109" s="33"/>
    </row>
    <row r="110" spans="2:27" s="1" customFormat="1" ht="14.4" customHeight="1">
      <c r="B110" s="31"/>
      <c r="C110" s="28" t="s">
        <v>28</v>
      </c>
      <c r="D110" s="32"/>
      <c r="E110" s="32"/>
      <c r="F110" s="26" t="str">
        <f>IF(E14="","",E14)</f>
        <v xml:space="preserve"> </v>
      </c>
      <c r="G110" s="32"/>
      <c r="H110" s="32"/>
      <c r="I110" s="32"/>
      <c r="J110" s="32"/>
      <c r="K110" s="28" t="s">
        <v>31</v>
      </c>
      <c r="L110" s="32"/>
      <c r="M110" s="157" t="str">
        <f>E20</f>
        <v xml:space="preserve"> </v>
      </c>
      <c r="N110" s="157"/>
      <c r="O110" s="157"/>
      <c r="P110" s="157"/>
      <c r="Q110" s="157"/>
      <c r="R110" s="33"/>
    </row>
    <row r="111" spans="2:27" s="1" customFormat="1" ht="10.35" customHeight="1">
      <c r="B111" s="31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3"/>
    </row>
    <row r="112" spans="2:27" s="8" customFormat="1" ht="29.25" customHeight="1">
      <c r="B112" s="118"/>
      <c r="C112" s="119" t="s">
        <v>107</v>
      </c>
      <c r="D112" s="120" t="s">
        <v>108</v>
      </c>
      <c r="E112" s="120" t="s">
        <v>54</v>
      </c>
      <c r="F112" s="204" t="s">
        <v>109</v>
      </c>
      <c r="G112" s="204"/>
      <c r="H112" s="204"/>
      <c r="I112" s="204"/>
      <c r="J112" s="120" t="s">
        <v>110</v>
      </c>
      <c r="K112" s="120" t="s">
        <v>111</v>
      </c>
      <c r="L112" s="205" t="s">
        <v>112</v>
      </c>
      <c r="M112" s="205"/>
      <c r="N112" s="204" t="s">
        <v>96</v>
      </c>
      <c r="O112" s="204"/>
      <c r="P112" s="204"/>
      <c r="Q112" s="206"/>
      <c r="R112" s="121"/>
      <c r="T112" s="72" t="s">
        <v>113</v>
      </c>
      <c r="U112" s="73" t="s">
        <v>36</v>
      </c>
      <c r="V112" s="73" t="s">
        <v>114</v>
      </c>
      <c r="W112" s="73" t="s">
        <v>115</v>
      </c>
      <c r="X112" s="73" t="s">
        <v>116</v>
      </c>
      <c r="Y112" s="73" t="s">
        <v>117</v>
      </c>
      <c r="Z112" s="73" t="s">
        <v>118</v>
      </c>
      <c r="AA112" s="74" t="s">
        <v>119</v>
      </c>
    </row>
    <row r="113" spans="2:65" s="1" customFormat="1" ht="29.25" customHeight="1">
      <c r="B113" s="31"/>
      <c r="C113" s="76" t="s">
        <v>92</v>
      </c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211">
        <f>BK113</f>
        <v>0</v>
      </c>
      <c r="O113" s="212"/>
      <c r="P113" s="212"/>
      <c r="Q113" s="212"/>
      <c r="R113" s="33"/>
      <c r="T113" s="75"/>
      <c r="U113" s="47"/>
      <c r="V113" s="47"/>
      <c r="W113" s="122">
        <f>W114</f>
        <v>3514.2543639999999</v>
      </c>
      <c r="X113" s="47"/>
      <c r="Y113" s="122">
        <f>Y114</f>
        <v>12.805680000000002</v>
      </c>
      <c r="Z113" s="47"/>
      <c r="AA113" s="123">
        <f>AA114</f>
        <v>0</v>
      </c>
      <c r="AT113" s="17" t="s">
        <v>71</v>
      </c>
      <c r="AU113" s="17" t="s">
        <v>98</v>
      </c>
      <c r="BK113" s="124">
        <f>BK114</f>
        <v>0</v>
      </c>
    </row>
    <row r="114" spans="2:65" s="9" customFormat="1" ht="37.35" customHeight="1">
      <c r="B114" s="125"/>
      <c r="C114" s="126"/>
      <c r="D114" s="127" t="s">
        <v>99</v>
      </c>
      <c r="E114" s="127"/>
      <c r="F114" s="127"/>
      <c r="G114" s="127"/>
      <c r="H114" s="127"/>
      <c r="I114" s="127"/>
      <c r="J114" s="127"/>
      <c r="K114" s="127"/>
      <c r="L114" s="127"/>
      <c r="M114" s="127"/>
      <c r="N114" s="213">
        <f>BK114</f>
        <v>0</v>
      </c>
      <c r="O114" s="199"/>
      <c r="P114" s="199"/>
      <c r="Q114" s="199"/>
      <c r="R114" s="128"/>
      <c r="T114" s="129"/>
      <c r="U114" s="126"/>
      <c r="V114" s="126"/>
      <c r="W114" s="130">
        <f>W115+W129+W130+W133+W167</f>
        <v>3514.2543639999999</v>
      </c>
      <c r="X114" s="126"/>
      <c r="Y114" s="130">
        <f>Y115+Y129+Y130+Y133+Y167</f>
        <v>12.805680000000002</v>
      </c>
      <c r="Z114" s="126"/>
      <c r="AA114" s="131">
        <f>AA115+AA129+AA130+AA133+AA167</f>
        <v>0</v>
      </c>
      <c r="AR114" s="132" t="s">
        <v>77</v>
      </c>
      <c r="AT114" s="133" t="s">
        <v>71</v>
      </c>
      <c r="AU114" s="133" t="s">
        <v>72</v>
      </c>
      <c r="AY114" s="132" t="s">
        <v>120</v>
      </c>
      <c r="BK114" s="134">
        <f>BK115+BK129+BK130+BK133+BK167</f>
        <v>0</v>
      </c>
    </row>
    <row r="115" spans="2:65" s="9" customFormat="1" ht="19.95" customHeight="1">
      <c r="B115" s="125"/>
      <c r="C115" s="126"/>
      <c r="D115" s="135" t="s">
        <v>100</v>
      </c>
      <c r="E115" s="135"/>
      <c r="F115" s="135"/>
      <c r="G115" s="135"/>
      <c r="H115" s="135"/>
      <c r="I115" s="135"/>
      <c r="J115" s="135"/>
      <c r="K115" s="135"/>
      <c r="L115" s="135"/>
      <c r="M115" s="135"/>
      <c r="N115" s="214">
        <f>BK115</f>
        <v>0</v>
      </c>
      <c r="O115" s="215"/>
      <c r="P115" s="215"/>
      <c r="Q115" s="215"/>
      <c r="R115" s="128"/>
      <c r="T115" s="129"/>
      <c r="U115" s="126"/>
      <c r="V115" s="126"/>
      <c r="W115" s="130">
        <f>SUM(W116:W128)</f>
        <v>2114.4155299999998</v>
      </c>
      <c r="X115" s="126"/>
      <c r="Y115" s="130">
        <f>SUM(Y116:Y128)</f>
        <v>0</v>
      </c>
      <c r="Z115" s="126"/>
      <c r="AA115" s="131">
        <f>SUM(AA116:AA128)</f>
        <v>0</v>
      </c>
      <c r="AR115" s="132" t="s">
        <v>77</v>
      </c>
      <c r="AT115" s="133" t="s">
        <v>71</v>
      </c>
      <c r="AU115" s="133" t="s">
        <v>77</v>
      </c>
      <c r="AY115" s="132" t="s">
        <v>120</v>
      </c>
      <c r="BK115" s="134">
        <f>SUM(BK116:BK128)</f>
        <v>0</v>
      </c>
    </row>
    <row r="116" spans="2:65" s="1" customFormat="1" ht="25.5" customHeight="1">
      <c r="B116" s="136"/>
      <c r="C116" s="137" t="s">
        <v>77</v>
      </c>
      <c r="D116" s="137" t="s">
        <v>121</v>
      </c>
      <c r="E116" s="138" t="s">
        <v>122</v>
      </c>
      <c r="F116" s="207" t="s">
        <v>123</v>
      </c>
      <c r="G116" s="207"/>
      <c r="H116" s="207"/>
      <c r="I116" s="207"/>
      <c r="J116" s="139" t="s">
        <v>124</v>
      </c>
      <c r="K116" s="140">
        <v>524.4</v>
      </c>
      <c r="L116" s="208"/>
      <c r="M116" s="208"/>
      <c r="N116" s="208">
        <f t="shared" ref="N116:N128" si="0">ROUND(L116*K116,2)</f>
        <v>0</v>
      </c>
      <c r="O116" s="208"/>
      <c r="P116" s="208"/>
      <c r="Q116" s="208"/>
      <c r="R116" s="141"/>
      <c r="T116" s="142" t="s">
        <v>5</v>
      </c>
      <c r="U116" s="40" t="s">
        <v>37</v>
      </c>
      <c r="V116" s="143">
        <v>9.7000000000000003E-2</v>
      </c>
      <c r="W116" s="143">
        <f t="shared" ref="W116:W128" si="1">V116*K116</f>
        <v>50.866799999999998</v>
      </c>
      <c r="X116" s="143">
        <v>0</v>
      </c>
      <c r="Y116" s="143">
        <f t="shared" ref="Y116:Y128" si="2">X116*K116</f>
        <v>0</v>
      </c>
      <c r="Z116" s="143">
        <v>0</v>
      </c>
      <c r="AA116" s="144">
        <f t="shared" ref="AA116:AA128" si="3">Z116*K116</f>
        <v>0</v>
      </c>
      <c r="AR116" s="17" t="s">
        <v>125</v>
      </c>
      <c r="AT116" s="17" t="s">
        <v>121</v>
      </c>
      <c r="AU116" s="17" t="s">
        <v>90</v>
      </c>
      <c r="AY116" s="17" t="s">
        <v>120</v>
      </c>
      <c r="BE116" s="145">
        <f t="shared" ref="BE116:BE128" si="4">IF(U116="základní",N116,0)</f>
        <v>0</v>
      </c>
      <c r="BF116" s="145">
        <f t="shared" ref="BF116:BF128" si="5">IF(U116="snížená",N116,0)</f>
        <v>0</v>
      </c>
      <c r="BG116" s="145">
        <f t="shared" ref="BG116:BG128" si="6">IF(U116="zákl. přenesená",N116,0)</f>
        <v>0</v>
      </c>
      <c r="BH116" s="145">
        <f t="shared" ref="BH116:BH128" si="7">IF(U116="sníž. přenesená",N116,0)</f>
        <v>0</v>
      </c>
      <c r="BI116" s="145">
        <f t="shared" ref="BI116:BI128" si="8">IF(U116="nulová",N116,0)</f>
        <v>0</v>
      </c>
      <c r="BJ116" s="17" t="s">
        <v>77</v>
      </c>
      <c r="BK116" s="145">
        <f t="shared" ref="BK116:BK128" si="9">ROUND(L116*K116,2)</f>
        <v>0</v>
      </c>
      <c r="BL116" s="17" t="s">
        <v>125</v>
      </c>
      <c r="BM116" s="17" t="s">
        <v>126</v>
      </c>
    </row>
    <row r="117" spans="2:65" s="1" customFormat="1" ht="16.5" customHeight="1">
      <c r="B117" s="136"/>
      <c r="C117" s="137" t="s">
        <v>127</v>
      </c>
      <c r="D117" s="137" t="s">
        <v>121</v>
      </c>
      <c r="E117" s="138" t="s">
        <v>128</v>
      </c>
      <c r="F117" s="207" t="s">
        <v>129</v>
      </c>
      <c r="G117" s="207"/>
      <c r="H117" s="207"/>
      <c r="I117" s="207"/>
      <c r="J117" s="139" t="s">
        <v>130</v>
      </c>
      <c r="K117" s="140">
        <v>2622</v>
      </c>
      <c r="L117" s="208"/>
      <c r="M117" s="208"/>
      <c r="N117" s="208">
        <f t="shared" si="0"/>
        <v>0</v>
      </c>
      <c r="O117" s="208"/>
      <c r="P117" s="208"/>
      <c r="Q117" s="208"/>
      <c r="R117" s="141"/>
      <c r="T117" s="142" t="s">
        <v>5</v>
      </c>
      <c r="U117" s="40" t="s">
        <v>37</v>
      </c>
      <c r="V117" s="143">
        <v>7.0000000000000001E-3</v>
      </c>
      <c r="W117" s="143">
        <f t="shared" si="1"/>
        <v>18.353999999999999</v>
      </c>
      <c r="X117" s="143">
        <v>0</v>
      </c>
      <c r="Y117" s="143">
        <f t="shared" si="2"/>
        <v>0</v>
      </c>
      <c r="Z117" s="143">
        <v>0</v>
      </c>
      <c r="AA117" s="144">
        <f t="shared" si="3"/>
        <v>0</v>
      </c>
      <c r="AR117" s="17" t="s">
        <v>125</v>
      </c>
      <c r="AT117" s="17" t="s">
        <v>121</v>
      </c>
      <c r="AU117" s="17" t="s">
        <v>90</v>
      </c>
      <c r="AY117" s="17" t="s">
        <v>120</v>
      </c>
      <c r="BE117" s="145">
        <f t="shared" si="4"/>
        <v>0</v>
      </c>
      <c r="BF117" s="145">
        <f t="shared" si="5"/>
        <v>0</v>
      </c>
      <c r="BG117" s="145">
        <f t="shared" si="6"/>
        <v>0</v>
      </c>
      <c r="BH117" s="145">
        <f t="shared" si="7"/>
        <v>0</v>
      </c>
      <c r="BI117" s="145">
        <f t="shared" si="8"/>
        <v>0</v>
      </c>
      <c r="BJ117" s="17" t="s">
        <v>77</v>
      </c>
      <c r="BK117" s="145">
        <f t="shared" si="9"/>
        <v>0</v>
      </c>
      <c r="BL117" s="17" t="s">
        <v>125</v>
      </c>
      <c r="BM117" s="17" t="s">
        <v>131</v>
      </c>
    </row>
    <row r="118" spans="2:65" s="1" customFormat="1" ht="25.5" customHeight="1">
      <c r="B118" s="136"/>
      <c r="C118" s="137" t="s">
        <v>125</v>
      </c>
      <c r="D118" s="137" t="s">
        <v>121</v>
      </c>
      <c r="E118" s="138" t="s">
        <v>132</v>
      </c>
      <c r="F118" s="207" t="s">
        <v>133</v>
      </c>
      <c r="G118" s="207"/>
      <c r="H118" s="207"/>
      <c r="I118" s="207"/>
      <c r="J118" s="139" t="s">
        <v>124</v>
      </c>
      <c r="K118" s="140">
        <v>304.87</v>
      </c>
      <c r="L118" s="208"/>
      <c r="M118" s="208"/>
      <c r="N118" s="208">
        <f t="shared" si="0"/>
        <v>0</v>
      </c>
      <c r="O118" s="208"/>
      <c r="P118" s="208"/>
      <c r="Q118" s="208"/>
      <c r="R118" s="141"/>
      <c r="T118" s="142" t="s">
        <v>5</v>
      </c>
      <c r="U118" s="40" t="s">
        <v>37</v>
      </c>
      <c r="V118" s="143">
        <v>0.78100000000000003</v>
      </c>
      <c r="W118" s="143">
        <f t="shared" si="1"/>
        <v>238.10347000000002</v>
      </c>
      <c r="X118" s="143">
        <v>0</v>
      </c>
      <c r="Y118" s="143">
        <f t="shared" si="2"/>
        <v>0</v>
      </c>
      <c r="Z118" s="143">
        <v>0</v>
      </c>
      <c r="AA118" s="144">
        <f t="shared" si="3"/>
        <v>0</v>
      </c>
      <c r="AR118" s="17" t="s">
        <v>125</v>
      </c>
      <c r="AT118" s="17" t="s">
        <v>121</v>
      </c>
      <c r="AU118" s="17" t="s">
        <v>90</v>
      </c>
      <c r="AY118" s="17" t="s">
        <v>120</v>
      </c>
      <c r="BE118" s="145">
        <f t="shared" si="4"/>
        <v>0</v>
      </c>
      <c r="BF118" s="145">
        <f t="shared" si="5"/>
        <v>0</v>
      </c>
      <c r="BG118" s="145">
        <f t="shared" si="6"/>
        <v>0</v>
      </c>
      <c r="BH118" s="145">
        <f t="shared" si="7"/>
        <v>0</v>
      </c>
      <c r="BI118" s="145">
        <f t="shared" si="8"/>
        <v>0</v>
      </c>
      <c r="BJ118" s="17" t="s">
        <v>77</v>
      </c>
      <c r="BK118" s="145">
        <f t="shared" si="9"/>
        <v>0</v>
      </c>
      <c r="BL118" s="17" t="s">
        <v>125</v>
      </c>
      <c r="BM118" s="17" t="s">
        <v>134</v>
      </c>
    </row>
    <row r="119" spans="2:65" s="1" customFormat="1" ht="25.5" customHeight="1">
      <c r="B119" s="136"/>
      <c r="C119" s="137" t="s">
        <v>135</v>
      </c>
      <c r="D119" s="137" t="s">
        <v>121</v>
      </c>
      <c r="E119" s="138" t="s">
        <v>136</v>
      </c>
      <c r="F119" s="207" t="s">
        <v>137</v>
      </c>
      <c r="G119" s="207"/>
      <c r="H119" s="207"/>
      <c r="I119" s="207"/>
      <c r="J119" s="139" t="s">
        <v>124</v>
      </c>
      <c r="K119" s="140">
        <v>304.87</v>
      </c>
      <c r="L119" s="208"/>
      <c r="M119" s="208"/>
      <c r="N119" s="208">
        <f t="shared" si="0"/>
        <v>0</v>
      </c>
      <c r="O119" s="208"/>
      <c r="P119" s="208"/>
      <c r="Q119" s="208"/>
      <c r="R119" s="141"/>
      <c r="T119" s="142" t="s">
        <v>5</v>
      </c>
      <c r="U119" s="40" t="s">
        <v>37</v>
      </c>
      <c r="V119" s="143">
        <v>1.43</v>
      </c>
      <c r="W119" s="143">
        <f t="shared" si="1"/>
        <v>435.96409999999997</v>
      </c>
      <c r="X119" s="143">
        <v>0</v>
      </c>
      <c r="Y119" s="143">
        <f t="shared" si="2"/>
        <v>0</v>
      </c>
      <c r="Z119" s="143">
        <v>0</v>
      </c>
      <c r="AA119" s="144">
        <f t="shared" si="3"/>
        <v>0</v>
      </c>
      <c r="AR119" s="17" t="s">
        <v>125</v>
      </c>
      <c r="AT119" s="17" t="s">
        <v>121</v>
      </c>
      <c r="AU119" s="17" t="s">
        <v>90</v>
      </c>
      <c r="AY119" s="17" t="s">
        <v>120</v>
      </c>
      <c r="BE119" s="145">
        <f t="shared" si="4"/>
        <v>0</v>
      </c>
      <c r="BF119" s="145">
        <f t="shared" si="5"/>
        <v>0</v>
      </c>
      <c r="BG119" s="145">
        <f t="shared" si="6"/>
        <v>0</v>
      </c>
      <c r="BH119" s="145">
        <f t="shared" si="7"/>
        <v>0</v>
      </c>
      <c r="BI119" s="145">
        <f t="shared" si="8"/>
        <v>0</v>
      </c>
      <c r="BJ119" s="17" t="s">
        <v>77</v>
      </c>
      <c r="BK119" s="145">
        <f t="shared" si="9"/>
        <v>0</v>
      </c>
      <c r="BL119" s="17" t="s">
        <v>125</v>
      </c>
      <c r="BM119" s="17" t="s">
        <v>138</v>
      </c>
    </row>
    <row r="120" spans="2:65" s="1" customFormat="1" ht="25.5" customHeight="1">
      <c r="B120" s="136"/>
      <c r="C120" s="137" t="s">
        <v>139</v>
      </c>
      <c r="D120" s="137" t="s">
        <v>121</v>
      </c>
      <c r="E120" s="138" t="s">
        <v>140</v>
      </c>
      <c r="F120" s="207" t="s">
        <v>141</v>
      </c>
      <c r="G120" s="207"/>
      <c r="H120" s="207"/>
      <c r="I120" s="207"/>
      <c r="J120" s="139" t="s">
        <v>124</v>
      </c>
      <c r="K120" s="140">
        <v>304.87</v>
      </c>
      <c r="L120" s="208"/>
      <c r="M120" s="208"/>
      <c r="N120" s="208">
        <f t="shared" si="0"/>
        <v>0</v>
      </c>
      <c r="O120" s="208"/>
      <c r="P120" s="208"/>
      <c r="Q120" s="208"/>
      <c r="R120" s="141"/>
      <c r="T120" s="142" t="s">
        <v>5</v>
      </c>
      <c r="U120" s="40" t="s">
        <v>37</v>
      </c>
      <c r="V120" s="143">
        <v>0.1</v>
      </c>
      <c r="W120" s="143">
        <f t="shared" si="1"/>
        <v>30.487000000000002</v>
      </c>
      <c r="X120" s="143">
        <v>0</v>
      </c>
      <c r="Y120" s="143">
        <f t="shared" si="2"/>
        <v>0</v>
      </c>
      <c r="Z120" s="143">
        <v>0</v>
      </c>
      <c r="AA120" s="144">
        <f t="shared" si="3"/>
        <v>0</v>
      </c>
      <c r="AR120" s="17" t="s">
        <v>125</v>
      </c>
      <c r="AT120" s="17" t="s">
        <v>121</v>
      </c>
      <c r="AU120" s="17" t="s">
        <v>90</v>
      </c>
      <c r="AY120" s="17" t="s">
        <v>120</v>
      </c>
      <c r="BE120" s="145">
        <f t="shared" si="4"/>
        <v>0</v>
      </c>
      <c r="BF120" s="145">
        <f t="shared" si="5"/>
        <v>0</v>
      </c>
      <c r="BG120" s="145">
        <f t="shared" si="6"/>
        <v>0</v>
      </c>
      <c r="BH120" s="145">
        <f t="shared" si="7"/>
        <v>0</v>
      </c>
      <c r="BI120" s="145">
        <f t="shared" si="8"/>
        <v>0</v>
      </c>
      <c r="BJ120" s="17" t="s">
        <v>77</v>
      </c>
      <c r="BK120" s="145">
        <f t="shared" si="9"/>
        <v>0</v>
      </c>
      <c r="BL120" s="17" t="s">
        <v>125</v>
      </c>
      <c r="BM120" s="17" t="s">
        <v>142</v>
      </c>
    </row>
    <row r="121" spans="2:65" s="1" customFormat="1" ht="25.5" customHeight="1">
      <c r="B121" s="136"/>
      <c r="C121" s="137" t="s">
        <v>143</v>
      </c>
      <c r="D121" s="137" t="s">
        <v>121</v>
      </c>
      <c r="E121" s="138" t="s">
        <v>144</v>
      </c>
      <c r="F121" s="207" t="s">
        <v>145</v>
      </c>
      <c r="G121" s="207"/>
      <c r="H121" s="207"/>
      <c r="I121" s="207"/>
      <c r="J121" s="139" t="s">
        <v>124</v>
      </c>
      <c r="K121" s="140">
        <v>150.93</v>
      </c>
      <c r="L121" s="208"/>
      <c r="M121" s="208"/>
      <c r="N121" s="208">
        <f t="shared" si="0"/>
        <v>0</v>
      </c>
      <c r="O121" s="208"/>
      <c r="P121" s="208"/>
      <c r="Q121" s="208"/>
      <c r="R121" s="141"/>
      <c r="T121" s="142" t="s">
        <v>5</v>
      </c>
      <c r="U121" s="40" t="s">
        <v>37</v>
      </c>
      <c r="V121" s="143">
        <v>2.133</v>
      </c>
      <c r="W121" s="143">
        <f t="shared" si="1"/>
        <v>321.93369000000001</v>
      </c>
      <c r="X121" s="143">
        <v>0</v>
      </c>
      <c r="Y121" s="143">
        <f t="shared" si="2"/>
        <v>0</v>
      </c>
      <c r="Z121" s="143">
        <v>0</v>
      </c>
      <c r="AA121" s="144">
        <f t="shared" si="3"/>
        <v>0</v>
      </c>
      <c r="AR121" s="17" t="s">
        <v>125</v>
      </c>
      <c r="AT121" s="17" t="s">
        <v>121</v>
      </c>
      <c r="AU121" s="17" t="s">
        <v>90</v>
      </c>
      <c r="AY121" s="17" t="s">
        <v>120</v>
      </c>
      <c r="BE121" s="145">
        <f t="shared" si="4"/>
        <v>0</v>
      </c>
      <c r="BF121" s="145">
        <f t="shared" si="5"/>
        <v>0</v>
      </c>
      <c r="BG121" s="145">
        <f t="shared" si="6"/>
        <v>0</v>
      </c>
      <c r="BH121" s="145">
        <f t="shared" si="7"/>
        <v>0</v>
      </c>
      <c r="BI121" s="145">
        <f t="shared" si="8"/>
        <v>0</v>
      </c>
      <c r="BJ121" s="17" t="s">
        <v>77</v>
      </c>
      <c r="BK121" s="145">
        <f t="shared" si="9"/>
        <v>0</v>
      </c>
      <c r="BL121" s="17" t="s">
        <v>125</v>
      </c>
      <c r="BM121" s="17" t="s">
        <v>146</v>
      </c>
    </row>
    <row r="122" spans="2:65" s="1" customFormat="1" ht="25.5" customHeight="1">
      <c r="B122" s="136"/>
      <c r="C122" s="137" t="s">
        <v>147</v>
      </c>
      <c r="D122" s="137" t="s">
        <v>121</v>
      </c>
      <c r="E122" s="138" t="s">
        <v>148</v>
      </c>
      <c r="F122" s="207" t="s">
        <v>149</v>
      </c>
      <c r="G122" s="207"/>
      <c r="H122" s="207"/>
      <c r="I122" s="207"/>
      <c r="J122" s="139" t="s">
        <v>124</v>
      </c>
      <c r="K122" s="140">
        <v>150.93</v>
      </c>
      <c r="L122" s="208"/>
      <c r="M122" s="208"/>
      <c r="N122" s="208">
        <f t="shared" si="0"/>
        <v>0</v>
      </c>
      <c r="O122" s="208"/>
      <c r="P122" s="208"/>
      <c r="Q122" s="208"/>
      <c r="R122" s="141"/>
      <c r="T122" s="142" t="s">
        <v>5</v>
      </c>
      <c r="U122" s="40" t="s">
        <v>37</v>
      </c>
      <c r="V122" s="143">
        <v>0.19800000000000001</v>
      </c>
      <c r="W122" s="143">
        <f t="shared" si="1"/>
        <v>29.884140000000002</v>
      </c>
      <c r="X122" s="143">
        <v>0</v>
      </c>
      <c r="Y122" s="143">
        <f t="shared" si="2"/>
        <v>0</v>
      </c>
      <c r="Z122" s="143">
        <v>0</v>
      </c>
      <c r="AA122" s="144">
        <f t="shared" si="3"/>
        <v>0</v>
      </c>
      <c r="AR122" s="17" t="s">
        <v>125</v>
      </c>
      <c r="AT122" s="17" t="s">
        <v>121</v>
      </c>
      <c r="AU122" s="17" t="s">
        <v>90</v>
      </c>
      <c r="AY122" s="17" t="s">
        <v>120</v>
      </c>
      <c r="BE122" s="145">
        <f t="shared" si="4"/>
        <v>0</v>
      </c>
      <c r="BF122" s="145">
        <f t="shared" si="5"/>
        <v>0</v>
      </c>
      <c r="BG122" s="145">
        <f t="shared" si="6"/>
        <v>0</v>
      </c>
      <c r="BH122" s="145">
        <f t="shared" si="7"/>
        <v>0</v>
      </c>
      <c r="BI122" s="145">
        <f t="shared" si="8"/>
        <v>0</v>
      </c>
      <c r="BJ122" s="17" t="s">
        <v>77</v>
      </c>
      <c r="BK122" s="145">
        <f t="shared" si="9"/>
        <v>0</v>
      </c>
      <c r="BL122" s="17" t="s">
        <v>125</v>
      </c>
      <c r="BM122" s="17" t="s">
        <v>150</v>
      </c>
    </row>
    <row r="123" spans="2:65" s="1" customFormat="1" ht="25.5" customHeight="1">
      <c r="B123" s="136"/>
      <c r="C123" s="137" t="s">
        <v>151</v>
      </c>
      <c r="D123" s="137" t="s">
        <v>121</v>
      </c>
      <c r="E123" s="138" t="s">
        <v>152</v>
      </c>
      <c r="F123" s="207" t="s">
        <v>153</v>
      </c>
      <c r="G123" s="207"/>
      <c r="H123" s="207"/>
      <c r="I123" s="207"/>
      <c r="J123" s="139" t="s">
        <v>124</v>
      </c>
      <c r="K123" s="140">
        <v>218.4</v>
      </c>
      <c r="L123" s="208"/>
      <c r="M123" s="208"/>
      <c r="N123" s="208">
        <f t="shared" si="0"/>
        <v>0</v>
      </c>
      <c r="O123" s="208"/>
      <c r="P123" s="208"/>
      <c r="Q123" s="208"/>
      <c r="R123" s="141"/>
      <c r="T123" s="142" t="s">
        <v>5</v>
      </c>
      <c r="U123" s="40" t="s">
        <v>37</v>
      </c>
      <c r="V123" s="143">
        <v>8.3000000000000004E-2</v>
      </c>
      <c r="W123" s="143">
        <f t="shared" si="1"/>
        <v>18.127200000000002</v>
      </c>
      <c r="X123" s="143">
        <v>0</v>
      </c>
      <c r="Y123" s="143">
        <f t="shared" si="2"/>
        <v>0</v>
      </c>
      <c r="Z123" s="143">
        <v>0</v>
      </c>
      <c r="AA123" s="144">
        <f t="shared" si="3"/>
        <v>0</v>
      </c>
      <c r="AR123" s="17" t="s">
        <v>125</v>
      </c>
      <c r="AT123" s="17" t="s">
        <v>121</v>
      </c>
      <c r="AU123" s="17" t="s">
        <v>90</v>
      </c>
      <c r="AY123" s="17" t="s">
        <v>120</v>
      </c>
      <c r="BE123" s="145">
        <f t="shared" si="4"/>
        <v>0</v>
      </c>
      <c r="BF123" s="145">
        <f t="shared" si="5"/>
        <v>0</v>
      </c>
      <c r="BG123" s="145">
        <f t="shared" si="6"/>
        <v>0</v>
      </c>
      <c r="BH123" s="145">
        <f t="shared" si="7"/>
        <v>0</v>
      </c>
      <c r="BI123" s="145">
        <f t="shared" si="8"/>
        <v>0</v>
      </c>
      <c r="BJ123" s="17" t="s">
        <v>77</v>
      </c>
      <c r="BK123" s="145">
        <f t="shared" si="9"/>
        <v>0</v>
      </c>
      <c r="BL123" s="17" t="s">
        <v>125</v>
      </c>
      <c r="BM123" s="17" t="s">
        <v>154</v>
      </c>
    </row>
    <row r="124" spans="2:65" s="1" customFormat="1" ht="25.5" customHeight="1">
      <c r="B124" s="136"/>
      <c r="C124" s="137" t="s">
        <v>155</v>
      </c>
      <c r="D124" s="137" t="s">
        <v>121</v>
      </c>
      <c r="E124" s="138" t="s">
        <v>156</v>
      </c>
      <c r="F124" s="207" t="s">
        <v>157</v>
      </c>
      <c r="G124" s="207"/>
      <c r="H124" s="207"/>
      <c r="I124" s="207"/>
      <c r="J124" s="139" t="s">
        <v>124</v>
      </c>
      <c r="K124" s="140">
        <v>218.4</v>
      </c>
      <c r="L124" s="208"/>
      <c r="M124" s="208"/>
      <c r="N124" s="208">
        <f t="shared" si="0"/>
        <v>0</v>
      </c>
      <c r="O124" s="208"/>
      <c r="P124" s="208"/>
      <c r="Q124" s="208"/>
      <c r="R124" s="141"/>
      <c r="T124" s="142" t="s">
        <v>5</v>
      </c>
      <c r="U124" s="40" t="s">
        <v>37</v>
      </c>
      <c r="V124" s="143">
        <v>0.65200000000000002</v>
      </c>
      <c r="W124" s="143">
        <f t="shared" si="1"/>
        <v>142.39680000000001</v>
      </c>
      <c r="X124" s="143">
        <v>0</v>
      </c>
      <c r="Y124" s="143">
        <f t="shared" si="2"/>
        <v>0</v>
      </c>
      <c r="Z124" s="143">
        <v>0</v>
      </c>
      <c r="AA124" s="144">
        <f t="shared" si="3"/>
        <v>0</v>
      </c>
      <c r="AR124" s="17" t="s">
        <v>125</v>
      </c>
      <c r="AT124" s="17" t="s">
        <v>121</v>
      </c>
      <c r="AU124" s="17" t="s">
        <v>90</v>
      </c>
      <c r="AY124" s="17" t="s">
        <v>120</v>
      </c>
      <c r="BE124" s="145">
        <f t="shared" si="4"/>
        <v>0</v>
      </c>
      <c r="BF124" s="145">
        <f t="shared" si="5"/>
        <v>0</v>
      </c>
      <c r="BG124" s="145">
        <f t="shared" si="6"/>
        <v>0</v>
      </c>
      <c r="BH124" s="145">
        <f t="shared" si="7"/>
        <v>0</v>
      </c>
      <c r="BI124" s="145">
        <f t="shared" si="8"/>
        <v>0</v>
      </c>
      <c r="BJ124" s="17" t="s">
        <v>77</v>
      </c>
      <c r="BK124" s="145">
        <f t="shared" si="9"/>
        <v>0</v>
      </c>
      <c r="BL124" s="17" t="s">
        <v>125</v>
      </c>
      <c r="BM124" s="17" t="s">
        <v>158</v>
      </c>
    </row>
    <row r="125" spans="2:65" s="1" customFormat="1" ht="16.5" customHeight="1">
      <c r="B125" s="136"/>
      <c r="C125" s="137" t="s">
        <v>159</v>
      </c>
      <c r="D125" s="137" t="s">
        <v>121</v>
      </c>
      <c r="E125" s="138" t="s">
        <v>160</v>
      </c>
      <c r="F125" s="207" t="s">
        <v>161</v>
      </c>
      <c r="G125" s="207"/>
      <c r="H125" s="207"/>
      <c r="I125" s="207"/>
      <c r="J125" s="139" t="s">
        <v>124</v>
      </c>
      <c r="K125" s="140">
        <v>218.4</v>
      </c>
      <c r="L125" s="208"/>
      <c r="M125" s="208"/>
      <c r="N125" s="208">
        <f t="shared" si="0"/>
        <v>0</v>
      </c>
      <c r="O125" s="208"/>
      <c r="P125" s="208"/>
      <c r="Q125" s="208"/>
      <c r="R125" s="141"/>
      <c r="T125" s="142" t="s">
        <v>5</v>
      </c>
      <c r="U125" s="40" t="s">
        <v>37</v>
      </c>
      <c r="V125" s="143">
        <v>8.9999999999999993E-3</v>
      </c>
      <c r="W125" s="143">
        <f t="shared" si="1"/>
        <v>1.9655999999999998</v>
      </c>
      <c r="X125" s="143">
        <v>0</v>
      </c>
      <c r="Y125" s="143">
        <f t="shared" si="2"/>
        <v>0</v>
      </c>
      <c r="Z125" s="143">
        <v>0</v>
      </c>
      <c r="AA125" s="144">
        <f t="shared" si="3"/>
        <v>0</v>
      </c>
      <c r="AR125" s="17" t="s">
        <v>125</v>
      </c>
      <c r="AT125" s="17" t="s">
        <v>121</v>
      </c>
      <c r="AU125" s="17" t="s">
        <v>90</v>
      </c>
      <c r="AY125" s="17" t="s">
        <v>120</v>
      </c>
      <c r="BE125" s="145">
        <f t="shared" si="4"/>
        <v>0</v>
      </c>
      <c r="BF125" s="145">
        <f t="shared" si="5"/>
        <v>0</v>
      </c>
      <c r="BG125" s="145">
        <f t="shared" si="6"/>
        <v>0</v>
      </c>
      <c r="BH125" s="145">
        <f t="shared" si="7"/>
        <v>0</v>
      </c>
      <c r="BI125" s="145">
        <f t="shared" si="8"/>
        <v>0</v>
      </c>
      <c r="BJ125" s="17" t="s">
        <v>77</v>
      </c>
      <c r="BK125" s="145">
        <f t="shared" si="9"/>
        <v>0</v>
      </c>
      <c r="BL125" s="17" t="s">
        <v>125</v>
      </c>
      <c r="BM125" s="17" t="s">
        <v>162</v>
      </c>
    </row>
    <row r="126" spans="2:65" s="1" customFormat="1" ht="25.5" customHeight="1">
      <c r="B126" s="136"/>
      <c r="C126" s="137" t="s">
        <v>163</v>
      </c>
      <c r="D126" s="137" t="s">
        <v>121</v>
      </c>
      <c r="E126" s="138" t="s">
        <v>164</v>
      </c>
      <c r="F126" s="207" t="s">
        <v>165</v>
      </c>
      <c r="G126" s="207"/>
      <c r="H126" s="207"/>
      <c r="I126" s="207"/>
      <c r="J126" s="139" t="s">
        <v>166</v>
      </c>
      <c r="K126" s="140">
        <v>364.72800000000001</v>
      </c>
      <c r="L126" s="208"/>
      <c r="M126" s="208"/>
      <c r="N126" s="208">
        <f t="shared" si="0"/>
        <v>0</v>
      </c>
      <c r="O126" s="208"/>
      <c r="P126" s="208"/>
      <c r="Q126" s="208"/>
      <c r="R126" s="141"/>
      <c r="T126" s="142" t="s">
        <v>5</v>
      </c>
      <c r="U126" s="40" t="s">
        <v>37</v>
      </c>
      <c r="V126" s="143">
        <v>0</v>
      </c>
      <c r="W126" s="143">
        <f t="shared" si="1"/>
        <v>0</v>
      </c>
      <c r="X126" s="143">
        <v>0</v>
      </c>
      <c r="Y126" s="143">
        <f t="shared" si="2"/>
        <v>0</v>
      </c>
      <c r="Z126" s="143">
        <v>0</v>
      </c>
      <c r="AA126" s="144">
        <f t="shared" si="3"/>
        <v>0</v>
      </c>
      <c r="AR126" s="17" t="s">
        <v>125</v>
      </c>
      <c r="AT126" s="17" t="s">
        <v>121</v>
      </c>
      <c r="AU126" s="17" t="s">
        <v>90</v>
      </c>
      <c r="AY126" s="17" t="s">
        <v>120</v>
      </c>
      <c r="BE126" s="145">
        <f t="shared" si="4"/>
        <v>0</v>
      </c>
      <c r="BF126" s="145">
        <f t="shared" si="5"/>
        <v>0</v>
      </c>
      <c r="BG126" s="145">
        <f t="shared" si="6"/>
        <v>0</v>
      </c>
      <c r="BH126" s="145">
        <f t="shared" si="7"/>
        <v>0</v>
      </c>
      <c r="BI126" s="145">
        <f t="shared" si="8"/>
        <v>0</v>
      </c>
      <c r="BJ126" s="17" t="s">
        <v>77</v>
      </c>
      <c r="BK126" s="145">
        <f t="shared" si="9"/>
        <v>0</v>
      </c>
      <c r="BL126" s="17" t="s">
        <v>125</v>
      </c>
      <c r="BM126" s="17" t="s">
        <v>167</v>
      </c>
    </row>
    <row r="127" spans="2:65" s="1" customFormat="1" ht="16.5" customHeight="1">
      <c r="B127" s="136"/>
      <c r="C127" s="137" t="s">
        <v>168</v>
      </c>
      <c r="D127" s="137" t="s">
        <v>121</v>
      </c>
      <c r="E127" s="138" t="s">
        <v>169</v>
      </c>
      <c r="F127" s="207" t="s">
        <v>170</v>
      </c>
      <c r="G127" s="207"/>
      <c r="H127" s="207"/>
      <c r="I127" s="207"/>
      <c r="J127" s="139" t="s">
        <v>124</v>
      </c>
      <c r="K127" s="140">
        <v>536.27</v>
      </c>
      <c r="L127" s="208"/>
      <c r="M127" s="208"/>
      <c r="N127" s="208">
        <f t="shared" si="0"/>
        <v>0</v>
      </c>
      <c r="O127" s="208"/>
      <c r="P127" s="208"/>
      <c r="Q127" s="208"/>
      <c r="R127" s="141"/>
      <c r="T127" s="142" t="s">
        <v>5</v>
      </c>
      <c r="U127" s="40" t="s">
        <v>37</v>
      </c>
      <c r="V127" s="143">
        <v>0.29899999999999999</v>
      </c>
      <c r="W127" s="143">
        <f t="shared" si="1"/>
        <v>160.34473</v>
      </c>
      <c r="X127" s="143">
        <v>0</v>
      </c>
      <c r="Y127" s="143">
        <f t="shared" si="2"/>
        <v>0</v>
      </c>
      <c r="Z127" s="143">
        <v>0</v>
      </c>
      <c r="AA127" s="144">
        <f t="shared" si="3"/>
        <v>0</v>
      </c>
      <c r="AR127" s="17" t="s">
        <v>125</v>
      </c>
      <c r="AT127" s="17" t="s">
        <v>121</v>
      </c>
      <c r="AU127" s="17" t="s">
        <v>90</v>
      </c>
      <c r="AY127" s="17" t="s">
        <v>120</v>
      </c>
      <c r="BE127" s="145">
        <f t="shared" si="4"/>
        <v>0</v>
      </c>
      <c r="BF127" s="145">
        <f t="shared" si="5"/>
        <v>0</v>
      </c>
      <c r="BG127" s="145">
        <f t="shared" si="6"/>
        <v>0</v>
      </c>
      <c r="BH127" s="145">
        <f t="shared" si="7"/>
        <v>0</v>
      </c>
      <c r="BI127" s="145">
        <f t="shared" si="8"/>
        <v>0</v>
      </c>
      <c r="BJ127" s="17" t="s">
        <v>77</v>
      </c>
      <c r="BK127" s="145">
        <f t="shared" si="9"/>
        <v>0</v>
      </c>
      <c r="BL127" s="17" t="s">
        <v>125</v>
      </c>
      <c r="BM127" s="17" t="s">
        <v>171</v>
      </c>
    </row>
    <row r="128" spans="2:65" s="1" customFormat="1" ht="38.25" customHeight="1">
      <c r="B128" s="136"/>
      <c r="C128" s="137" t="s">
        <v>11</v>
      </c>
      <c r="D128" s="137" t="s">
        <v>121</v>
      </c>
      <c r="E128" s="138" t="s">
        <v>172</v>
      </c>
      <c r="F128" s="207" t="s">
        <v>173</v>
      </c>
      <c r="G128" s="207"/>
      <c r="H128" s="207"/>
      <c r="I128" s="207"/>
      <c r="J128" s="139" t="s">
        <v>130</v>
      </c>
      <c r="K128" s="140">
        <v>2622</v>
      </c>
      <c r="L128" s="208"/>
      <c r="M128" s="208"/>
      <c r="N128" s="208">
        <f t="shared" si="0"/>
        <v>0</v>
      </c>
      <c r="O128" s="208"/>
      <c r="P128" s="208"/>
      <c r="Q128" s="208"/>
      <c r="R128" s="141"/>
      <c r="T128" s="142" t="s">
        <v>5</v>
      </c>
      <c r="U128" s="40" t="s">
        <v>37</v>
      </c>
      <c r="V128" s="143">
        <v>0.254</v>
      </c>
      <c r="W128" s="143">
        <f t="shared" si="1"/>
        <v>665.98800000000006</v>
      </c>
      <c r="X128" s="143">
        <v>0</v>
      </c>
      <c r="Y128" s="143">
        <f t="shared" si="2"/>
        <v>0</v>
      </c>
      <c r="Z128" s="143">
        <v>0</v>
      </c>
      <c r="AA128" s="144">
        <f t="shared" si="3"/>
        <v>0</v>
      </c>
      <c r="AR128" s="17" t="s">
        <v>125</v>
      </c>
      <c r="AT128" s="17" t="s">
        <v>121</v>
      </c>
      <c r="AU128" s="17" t="s">
        <v>90</v>
      </c>
      <c r="AY128" s="17" t="s">
        <v>120</v>
      </c>
      <c r="BE128" s="145">
        <f t="shared" si="4"/>
        <v>0</v>
      </c>
      <c r="BF128" s="145">
        <f t="shared" si="5"/>
        <v>0</v>
      </c>
      <c r="BG128" s="145">
        <f t="shared" si="6"/>
        <v>0</v>
      </c>
      <c r="BH128" s="145">
        <f t="shared" si="7"/>
        <v>0</v>
      </c>
      <c r="BI128" s="145">
        <f t="shared" si="8"/>
        <v>0</v>
      </c>
      <c r="BJ128" s="17" t="s">
        <v>77</v>
      </c>
      <c r="BK128" s="145">
        <f t="shared" si="9"/>
        <v>0</v>
      </c>
      <c r="BL128" s="17" t="s">
        <v>125</v>
      </c>
      <c r="BM128" s="17" t="s">
        <v>174</v>
      </c>
    </row>
    <row r="129" spans="2:65" s="9" customFormat="1" ht="29.85" customHeight="1">
      <c r="B129" s="125"/>
      <c r="C129" s="126"/>
      <c r="D129" s="135" t="s">
        <v>101</v>
      </c>
      <c r="E129" s="135"/>
      <c r="F129" s="135"/>
      <c r="G129" s="135"/>
      <c r="H129" s="135"/>
      <c r="I129" s="135"/>
      <c r="J129" s="135"/>
      <c r="K129" s="135"/>
      <c r="L129" s="135"/>
      <c r="M129" s="135"/>
      <c r="N129" s="216">
        <f>BK129</f>
        <v>0</v>
      </c>
      <c r="O129" s="217"/>
      <c r="P129" s="217"/>
      <c r="Q129" s="217"/>
      <c r="R129" s="128"/>
      <c r="T129" s="129"/>
      <c r="U129" s="126"/>
      <c r="V129" s="126"/>
      <c r="W129" s="130">
        <v>0</v>
      </c>
      <c r="X129" s="126"/>
      <c r="Y129" s="130">
        <v>0</v>
      </c>
      <c r="Z129" s="126"/>
      <c r="AA129" s="131">
        <v>0</v>
      </c>
      <c r="AR129" s="132" t="s">
        <v>77</v>
      </c>
      <c r="AT129" s="133" t="s">
        <v>71</v>
      </c>
      <c r="AU129" s="133" t="s">
        <v>77</v>
      </c>
      <c r="AY129" s="132" t="s">
        <v>120</v>
      </c>
      <c r="BK129" s="134">
        <v>0</v>
      </c>
    </row>
    <row r="130" spans="2:65" s="9" customFormat="1" ht="19.95" customHeight="1">
      <c r="B130" s="125"/>
      <c r="C130" s="126"/>
      <c r="D130" s="135" t="s">
        <v>102</v>
      </c>
      <c r="E130" s="135"/>
      <c r="F130" s="135"/>
      <c r="G130" s="135"/>
      <c r="H130" s="135"/>
      <c r="I130" s="135"/>
      <c r="J130" s="135"/>
      <c r="K130" s="135"/>
      <c r="L130" s="135"/>
      <c r="M130" s="135"/>
      <c r="N130" s="214">
        <f>BK130</f>
        <v>0</v>
      </c>
      <c r="O130" s="215"/>
      <c r="P130" s="215"/>
      <c r="Q130" s="215"/>
      <c r="R130" s="128"/>
      <c r="T130" s="129"/>
      <c r="U130" s="126"/>
      <c r="V130" s="126"/>
      <c r="W130" s="130">
        <f>SUM(W131:W132)</f>
        <v>291.69167999999996</v>
      </c>
      <c r="X130" s="126"/>
      <c r="Y130" s="130">
        <f>SUM(Y131:Y132)</f>
        <v>0</v>
      </c>
      <c r="Z130" s="126"/>
      <c r="AA130" s="131">
        <f>SUM(AA131:AA132)</f>
        <v>0</v>
      </c>
      <c r="AR130" s="132" t="s">
        <v>77</v>
      </c>
      <c r="AT130" s="133" t="s">
        <v>71</v>
      </c>
      <c r="AU130" s="133" t="s">
        <v>77</v>
      </c>
      <c r="AY130" s="132" t="s">
        <v>120</v>
      </c>
      <c r="BK130" s="134">
        <f>SUM(BK131:BK132)</f>
        <v>0</v>
      </c>
    </row>
    <row r="131" spans="2:65" s="1" customFormat="1" ht="25.5" customHeight="1">
      <c r="B131" s="136"/>
      <c r="C131" s="137" t="s">
        <v>175</v>
      </c>
      <c r="D131" s="137" t="s">
        <v>121</v>
      </c>
      <c r="E131" s="138" t="s">
        <v>176</v>
      </c>
      <c r="F131" s="207" t="s">
        <v>177</v>
      </c>
      <c r="G131" s="207"/>
      <c r="H131" s="207"/>
      <c r="I131" s="207"/>
      <c r="J131" s="139" t="s">
        <v>124</v>
      </c>
      <c r="K131" s="140">
        <v>218.4</v>
      </c>
      <c r="L131" s="208"/>
      <c r="M131" s="208"/>
      <c r="N131" s="208">
        <f>ROUND(L131*K131,2)</f>
        <v>0</v>
      </c>
      <c r="O131" s="208"/>
      <c r="P131" s="208"/>
      <c r="Q131" s="208"/>
      <c r="R131" s="141"/>
      <c r="T131" s="142" t="s">
        <v>5</v>
      </c>
      <c r="U131" s="40" t="s">
        <v>37</v>
      </c>
      <c r="V131" s="143">
        <v>1.3169999999999999</v>
      </c>
      <c r="W131" s="143">
        <f>V131*K131</f>
        <v>287.63279999999997</v>
      </c>
      <c r="X131" s="143">
        <v>0</v>
      </c>
      <c r="Y131" s="143">
        <f>X131*K131</f>
        <v>0</v>
      </c>
      <c r="Z131" s="143">
        <v>0</v>
      </c>
      <c r="AA131" s="144">
        <f>Z131*K131</f>
        <v>0</v>
      </c>
      <c r="AR131" s="17" t="s">
        <v>125</v>
      </c>
      <c r="AT131" s="17" t="s">
        <v>121</v>
      </c>
      <c r="AU131" s="17" t="s">
        <v>90</v>
      </c>
      <c r="AY131" s="17" t="s">
        <v>120</v>
      </c>
      <c r="BE131" s="145">
        <f>IF(U131="základní",N131,0)</f>
        <v>0</v>
      </c>
      <c r="BF131" s="145">
        <f>IF(U131="snížená",N131,0)</f>
        <v>0</v>
      </c>
      <c r="BG131" s="145">
        <f>IF(U131="zákl. přenesená",N131,0)</f>
        <v>0</v>
      </c>
      <c r="BH131" s="145">
        <f>IF(U131="sníž. přenesená",N131,0)</f>
        <v>0</v>
      </c>
      <c r="BI131" s="145">
        <f>IF(U131="nulová",N131,0)</f>
        <v>0</v>
      </c>
      <c r="BJ131" s="17" t="s">
        <v>77</v>
      </c>
      <c r="BK131" s="145">
        <f>ROUND(L131*K131,2)</f>
        <v>0</v>
      </c>
      <c r="BL131" s="17" t="s">
        <v>125</v>
      </c>
      <c r="BM131" s="17" t="s">
        <v>178</v>
      </c>
    </row>
    <row r="132" spans="2:65" s="1" customFormat="1" ht="25.5" customHeight="1">
      <c r="B132" s="136"/>
      <c r="C132" s="137" t="s">
        <v>179</v>
      </c>
      <c r="D132" s="137" t="s">
        <v>121</v>
      </c>
      <c r="E132" s="138" t="s">
        <v>180</v>
      </c>
      <c r="F132" s="207" t="s">
        <v>181</v>
      </c>
      <c r="G132" s="207"/>
      <c r="H132" s="207"/>
      <c r="I132" s="207"/>
      <c r="J132" s="139" t="s">
        <v>124</v>
      </c>
      <c r="K132" s="140">
        <v>3.36</v>
      </c>
      <c r="L132" s="208"/>
      <c r="M132" s="208"/>
      <c r="N132" s="208">
        <f>ROUND(L132*K132,2)</f>
        <v>0</v>
      </c>
      <c r="O132" s="208"/>
      <c r="P132" s="208"/>
      <c r="Q132" s="208"/>
      <c r="R132" s="141"/>
      <c r="T132" s="142" t="s">
        <v>5</v>
      </c>
      <c r="U132" s="40" t="s">
        <v>37</v>
      </c>
      <c r="V132" s="143">
        <v>1.208</v>
      </c>
      <c r="W132" s="143">
        <f>V132*K132</f>
        <v>4.0588799999999994</v>
      </c>
      <c r="X132" s="143">
        <v>0</v>
      </c>
      <c r="Y132" s="143">
        <f>X132*K132</f>
        <v>0</v>
      </c>
      <c r="Z132" s="143">
        <v>0</v>
      </c>
      <c r="AA132" s="144">
        <f>Z132*K132</f>
        <v>0</v>
      </c>
      <c r="AR132" s="17" t="s">
        <v>125</v>
      </c>
      <c r="AT132" s="17" t="s">
        <v>121</v>
      </c>
      <c r="AU132" s="17" t="s">
        <v>90</v>
      </c>
      <c r="AY132" s="17" t="s">
        <v>120</v>
      </c>
      <c r="BE132" s="145">
        <f>IF(U132="základní",N132,0)</f>
        <v>0</v>
      </c>
      <c r="BF132" s="145">
        <f>IF(U132="snížená",N132,0)</f>
        <v>0</v>
      </c>
      <c r="BG132" s="145">
        <f>IF(U132="zákl. přenesená",N132,0)</f>
        <v>0</v>
      </c>
      <c r="BH132" s="145">
        <f>IF(U132="sníž. přenesená",N132,0)</f>
        <v>0</v>
      </c>
      <c r="BI132" s="145">
        <f>IF(U132="nulová",N132,0)</f>
        <v>0</v>
      </c>
      <c r="BJ132" s="17" t="s">
        <v>77</v>
      </c>
      <c r="BK132" s="145">
        <f>ROUND(L132*K132,2)</f>
        <v>0</v>
      </c>
      <c r="BL132" s="17" t="s">
        <v>125</v>
      </c>
      <c r="BM132" s="17" t="s">
        <v>182</v>
      </c>
    </row>
    <row r="133" spans="2:65" s="9" customFormat="1" ht="29.85" customHeight="1">
      <c r="B133" s="125"/>
      <c r="C133" s="126"/>
      <c r="D133" s="135" t="s">
        <v>103</v>
      </c>
      <c r="E133" s="135"/>
      <c r="F133" s="135"/>
      <c r="G133" s="135"/>
      <c r="H133" s="135"/>
      <c r="I133" s="135"/>
      <c r="J133" s="135"/>
      <c r="K133" s="135"/>
      <c r="L133" s="135"/>
      <c r="M133" s="135"/>
      <c r="N133" s="218">
        <f>BK133</f>
        <v>0</v>
      </c>
      <c r="O133" s="219"/>
      <c r="P133" s="219"/>
      <c r="Q133" s="219"/>
      <c r="R133" s="128"/>
      <c r="T133" s="129"/>
      <c r="U133" s="126"/>
      <c r="V133" s="126"/>
      <c r="W133" s="130">
        <f>SUM(W134:W166)</f>
        <v>420.74900000000008</v>
      </c>
      <c r="X133" s="126"/>
      <c r="Y133" s="130">
        <f>SUM(Y134:Y166)</f>
        <v>12.805680000000002</v>
      </c>
      <c r="Z133" s="126"/>
      <c r="AA133" s="131">
        <f>SUM(AA134:AA166)</f>
        <v>0</v>
      </c>
      <c r="AR133" s="132" t="s">
        <v>77</v>
      </c>
      <c r="AT133" s="133" t="s">
        <v>71</v>
      </c>
      <c r="AU133" s="133" t="s">
        <v>77</v>
      </c>
      <c r="AY133" s="132" t="s">
        <v>120</v>
      </c>
      <c r="BK133" s="134">
        <f>SUM(BK134:BK166)</f>
        <v>0</v>
      </c>
    </row>
    <row r="134" spans="2:65" s="1" customFormat="1" ht="16.5" customHeight="1">
      <c r="B134" s="136"/>
      <c r="C134" s="137" t="s">
        <v>183</v>
      </c>
      <c r="D134" s="137" t="s">
        <v>121</v>
      </c>
      <c r="E134" s="138" t="s">
        <v>184</v>
      </c>
      <c r="F134" s="207" t="s">
        <v>185</v>
      </c>
      <c r="G134" s="207"/>
      <c r="H134" s="207"/>
      <c r="I134" s="207"/>
      <c r="J134" s="139" t="s">
        <v>186</v>
      </c>
      <c r="K134" s="140">
        <v>546</v>
      </c>
      <c r="L134" s="208"/>
      <c r="M134" s="208"/>
      <c r="N134" s="208">
        <f t="shared" ref="N134:N166" si="10">ROUND(L134*K134,2)</f>
        <v>0</v>
      </c>
      <c r="O134" s="208"/>
      <c r="P134" s="208"/>
      <c r="Q134" s="208"/>
      <c r="R134" s="141"/>
      <c r="T134" s="142" t="s">
        <v>5</v>
      </c>
      <c r="U134" s="40" t="s">
        <v>37</v>
      </c>
      <c r="V134" s="143">
        <v>0.214</v>
      </c>
      <c r="W134" s="143">
        <f t="shared" ref="W134:W166" si="11">V134*K134</f>
        <v>116.84399999999999</v>
      </c>
      <c r="X134" s="143">
        <v>1.0000000000000001E-5</v>
      </c>
      <c r="Y134" s="143">
        <f t="shared" ref="Y134:Y166" si="12">X134*K134</f>
        <v>5.4600000000000004E-3</v>
      </c>
      <c r="Z134" s="143">
        <v>0</v>
      </c>
      <c r="AA134" s="144">
        <f t="shared" ref="AA134:AA166" si="13">Z134*K134</f>
        <v>0</v>
      </c>
      <c r="AR134" s="17" t="s">
        <v>125</v>
      </c>
      <c r="AT134" s="17" t="s">
        <v>121</v>
      </c>
      <c r="AU134" s="17" t="s">
        <v>90</v>
      </c>
      <c r="AY134" s="17" t="s">
        <v>120</v>
      </c>
      <c r="BE134" s="145">
        <f t="shared" ref="BE134:BE166" si="14">IF(U134="základní",N134,0)</f>
        <v>0</v>
      </c>
      <c r="BF134" s="145">
        <f t="shared" ref="BF134:BF166" si="15">IF(U134="snížená",N134,0)</f>
        <v>0</v>
      </c>
      <c r="BG134" s="145">
        <f t="shared" ref="BG134:BG166" si="16">IF(U134="zákl. přenesená",N134,0)</f>
        <v>0</v>
      </c>
      <c r="BH134" s="145">
        <f t="shared" ref="BH134:BH166" si="17">IF(U134="sníž. přenesená",N134,0)</f>
        <v>0</v>
      </c>
      <c r="BI134" s="145">
        <f t="shared" ref="BI134:BI166" si="18">IF(U134="nulová",N134,0)</f>
        <v>0</v>
      </c>
      <c r="BJ134" s="17" t="s">
        <v>77</v>
      </c>
      <c r="BK134" s="145">
        <f t="shared" ref="BK134:BK166" si="19">ROUND(L134*K134,2)</f>
        <v>0</v>
      </c>
      <c r="BL134" s="17" t="s">
        <v>125</v>
      </c>
      <c r="BM134" s="17" t="s">
        <v>187</v>
      </c>
    </row>
    <row r="135" spans="2:65" s="1" customFormat="1" ht="25.5" customHeight="1">
      <c r="B135" s="136"/>
      <c r="C135" s="146" t="s">
        <v>188</v>
      </c>
      <c r="D135" s="146" t="s">
        <v>189</v>
      </c>
      <c r="E135" s="147" t="s">
        <v>190</v>
      </c>
      <c r="F135" s="209" t="s">
        <v>191</v>
      </c>
      <c r="G135" s="209"/>
      <c r="H135" s="209"/>
      <c r="I135" s="209"/>
      <c r="J135" s="148" t="s">
        <v>186</v>
      </c>
      <c r="K135" s="149">
        <v>546</v>
      </c>
      <c r="L135" s="210"/>
      <c r="M135" s="210"/>
      <c r="N135" s="210">
        <f t="shared" si="10"/>
        <v>0</v>
      </c>
      <c r="O135" s="208"/>
      <c r="P135" s="208"/>
      <c r="Q135" s="208"/>
      <c r="R135" s="141"/>
      <c r="T135" s="142" t="s">
        <v>5</v>
      </c>
      <c r="U135" s="40" t="s">
        <v>37</v>
      </c>
      <c r="V135" s="143">
        <v>0</v>
      </c>
      <c r="W135" s="143">
        <f t="shared" si="11"/>
        <v>0</v>
      </c>
      <c r="X135" s="143">
        <v>3.13E-3</v>
      </c>
      <c r="Y135" s="143">
        <f t="shared" si="12"/>
        <v>1.7089799999999999</v>
      </c>
      <c r="Z135" s="143">
        <v>0</v>
      </c>
      <c r="AA135" s="144">
        <f t="shared" si="13"/>
        <v>0</v>
      </c>
      <c r="AR135" s="17" t="s">
        <v>147</v>
      </c>
      <c r="AT135" s="17" t="s">
        <v>189</v>
      </c>
      <c r="AU135" s="17" t="s">
        <v>90</v>
      </c>
      <c r="AY135" s="17" t="s">
        <v>120</v>
      </c>
      <c r="BE135" s="145">
        <f t="shared" si="14"/>
        <v>0</v>
      </c>
      <c r="BF135" s="145">
        <f t="shared" si="15"/>
        <v>0</v>
      </c>
      <c r="BG135" s="145">
        <f t="shared" si="16"/>
        <v>0</v>
      </c>
      <c r="BH135" s="145">
        <f t="shared" si="17"/>
        <v>0</v>
      </c>
      <c r="BI135" s="145">
        <f t="shared" si="18"/>
        <v>0</v>
      </c>
      <c r="BJ135" s="17" t="s">
        <v>77</v>
      </c>
      <c r="BK135" s="145">
        <f t="shared" si="19"/>
        <v>0</v>
      </c>
      <c r="BL135" s="17" t="s">
        <v>125</v>
      </c>
      <c r="BM135" s="17" t="s">
        <v>192</v>
      </c>
    </row>
    <row r="136" spans="2:65" s="1" customFormat="1" ht="16.5" customHeight="1">
      <c r="B136" s="136"/>
      <c r="C136" s="137" t="s">
        <v>193</v>
      </c>
      <c r="D136" s="137" t="s">
        <v>121</v>
      </c>
      <c r="E136" s="138" t="s">
        <v>194</v>
      </c>
      <c r="F136" s="207" t="s">
        <v>195</v>
      </c>
      <c r="G136" s="207"/>
      <c r="H136" s="207"/>
      <c r="I136" s="207"/>
      <c r="J136" s="139" t="s">
        <v>196</v>
      </c>
      <c r="K136" s="140">
        <v>46</v>
      </c>
      <c r="L136" s="208"/>
      <c r="M136" s="208"/>
      <c r="N136" s="208">
        <f t="shared" si="10"/>
        <v>0</v>
      </c>
      <c r="O136" s="208"/>
      <c r="P136" s="208"/>
      <c r="Q136" s="208"/>
      <c r="R136" s="141"/>
      <c r="T136" s="142" t="s">
        <v>5</v>
      </c>
      <c r="U136" s="40" t="s">
        <v>37</v>
      </c>
      <c r="V136" s="143">
        <v>0.57199999999999995</v>
      </c>
      <c r="W136" s="143">
        <f t="shared" si="11"/>
        <v>26.311999999999998</v>
      </c>
      <c r="X136" s="143">
        <v>0</v>
      </c>
      <c r="Y136" s="143">
        <f t="shared" si="12"/>
        <v>0</v>
      </c>
      <c r="Z136" s="143">
        <v>0</v>
      </c>
      <c r="AA136" s="144">
        <f t="shared" si="13"/>
        <v>0</v>
      </c>
      <c r="AR136" s="17" t="s">
        <v>125</v>
      </c>
      <c r="AT136" s="17" t="s">
        <v>121</v>
      </c>
      <c r="AU136" s="17" t="s">
        <v>90</v>
      </c>
      <c r="AY136" s="17" t="s">
        <v>120</v>
      </c>
      <c r="BE136" s="145">
        <f t="shared" si="14"/>
        <v>0</v>
      </c>
      <c r="BF136" s="145">
        <f t="shared" si="15"/>
        <v>0</v>
      </c>
      <c r="BG136" s="145">
        <f t="shared" si="16"/>
        <v>0</v>
      </c>
      <c r="BH136" s="145">
        <f t="shared" si="17"/>
        <v>0</v>
      </c>
      <c r="BI136" s="145">
        <f t="shared" si="18"/>
        <v>0</v>
      </c>
      <c r="BJ136" s="17" t="s">
        <v>77</v>
      </c>
      <c r="BK136" s="145">
        <f t="shared" si="19"/>
        <v>0</v>
      </c>
      <c r="BL136" s="17" t="s">
        <v>125</v>
      </c>
      <c r="BM136" s="17" t="s">
        <v>197</v>
      </c>
    </row>
    <row r="137" spans="2:65" s="1" customFormat="1" ht="16.5" customHeight="1">
      <c r="B137" s="136"/>
      <c r="C137" s="137" t="s">
        <v>198</v>
      </c>
      <c r="D137" s="137" t="s">
        <v>121</v>
      </c>
      <c r="E137" s="138" t="s">
        <v>199</v>
      </c>
      <c r="F137" s="207" t="s">
        <v>200</v>
      </c>
      <c r="G137" s="207"/>
      <c r="H137" s="207"/>
      <c r="I137" s="207"/>
      <c r="J137" s="139" t="s">
        <v>196</v>
      </c>
      <c r="K137" s="140">
        <v>17</v>
      </c>
      <c r="L137" s="208"/>
      <c r="M137" s="208"/>
      <c r="N137" s="208">
        <f t="shared" si="10"/>
        <v>0</v>
      </c>
      <c r="O137" s="208"/>
      <c r="P137" s="208"/>
      <c r="Q137" s="208"/>
      <c r="R137" s="141"/>
      <c r="T137" s="142" t="s">
        <v>5</v>
      </c>
      <c r="U137" s="40" t="s">
        <v>37</v>
      </c>
      <c r="V137" s="143">
        <v>0.97499999999999998</v>
      </c>
      <c r="W137" s="143">
        <f t="shared" si="11"/>
        <v>16.574999999999999</v>
      </c>
      <c r="X137" s="143">
        <v>0</v>
      </c>
      <c r="Y137" s="143">
        <f t="shared" si="12"/>
        <v>0</v>
      </c>
      <c r="Z137" s="143">
        <v>0</v>
      </c>
      <c r="AA137" s="144">
        <f t="shared" si="13"/>
        <v>0</v>
      </c>
      <c r="AR137" s="17" t="s">
        <v>125</v>
      </c>
      <c r="AT137" s="17" t="s">
        <v>121</v>
      </c>
      <c r="AU137" s="17" t="s">
        <v>90</v>
      </c>
      <c r="AY137" s="17" t="s">
        <v>120</v>
      </c>
      <c r="BE137" s="145">
        <f t="shared" si="14"/>
        <v>0</v>
      </c>
      <c r="BF137" s="145">
        <f t="shared" si="15"/>
        <v>0</v>
      </c>
      <c r="BG137" s="145">
        <f t="shared" si="16"/>
        <v>0</v>
      </c>
      <c r="BH137" s="145">
        <f t="shared" si="17"/>
        <v>0</v>
      </c>
      <c r="BI137" s="145">
        <f t="shared" si="18"/>
        <v>0</v>
      </c>
      <c r="BJ137" s="17" t="s">
        <v>77</v>
      </c>
      <c r="BK137" s="145">
        <f t="shared" si="19"/>
        <v>0</v>
      </c>
      <c r="BL137" s="17" t="s">
        <v>125</v>
      </c>
      <c r="BM137" s="17" t="s">
        <v>201</v>
      </c>
    </row>
    <row r="138" spans="2:65" s="1" customFormat="1" ht="25.5" customHeight="1">
      <c r="B138" s="136"/>
      <c r="C138" s="137" t="s">
        <v>202</v>
      </c>
      <c r="D138" s="137" t="s">
        <v>121</v>
      </c>
      <c r="E138" s="138" t="s">
        <v>203</v>
      </c>
      <c r="F138" s="207" t="s">
        <v>204</v>
      </c>
      <c r="G138" s="207"/>
      <c r="H138" s="207"/>
      <c r="I138" s="207"/>
      <c r="J138" s="139" t="s">
        <v>196</v>
      </c>
      <c r="K138" s="140">
        <v>6</v>
      </c>
      <c r="L138" s="208"/>
      <c r="M138" s="208"/>
      <c r="N138" s="208">
        <f t="shared" si="10"/>
        <v>0</v>
      </c>
      <c r="O138" s="208"/>
      <c r="P138" s="208"/>
      <c r="Q138" s="208"/>
      <c r="R138" s="141"/>
      <c r="T138" s="142" t="s">
        <v>5</v>
      </c>
      <c r="U138" s="40" t="s">
        <v>37</v>
      </c>
      <c r="V138" s="143">
        <v>1.554</v>
      </c>
      <c r="W138" s="143">
        <f t="shared" si="11"/>
        <v>9.3239999999999998</v>
      </c>
      <c r="X138" s="143">
        <v>8.5999999999999998E-4</v>
      </c>
      <c r="Y138" s="143">
        <f t="shared" si="12"/>
        <v>5.1599999999999997E-3</v>
      </c>
      <c r="Z138" s="143">
        <v>0</v>
      </c>
      <c r="AA138" s="144">
        <f t="shared" si="13"/>
        <v>0</v>
      </c>
      <c r="AR138" s="17" t="s">
        <v>125</v>
      </c>
      <c r="AT138" s="17" t="s">
        <v>121</v>
      </c>
      <c r="AU138" s="17" t="s">
        <v>90</v>
      </c>
      <c r="AY138" s="17" t="s">
        <v>120</v>
      </c>
      <c r="BE138" s="145">
        <f t="shared" si="14"/>
        <v>0</v>
      </c>
      <c r="BF138" s="145">
        <f t="shared" si="15"/>
        <v>0</v>
      </c>
      <c r="BG138" s="145">
        <f t="shared" si="16"/>
        <v>0</v>
      </c>
      <c r="BH138" s="145">
        <f t="shared" si="17"/>
        <v>0</v>
      </c>
      <c r="BI138" s="145">
        <f t="shared" si="18"/>
        <v>0</v>
      </c>
      <c r="BJ138" s="17" t="s">
        <v>77</v>
      </c>
      <c r="BK138" s="145">
        <f t="shared" si="19"/>
        <v>0</v>
      </c>
      <c r="BL138" s="17" t="s">
        <v>125</v>
      </c>
      <c r="BM138" s="17" t="s">
        <v>205</v>
      </c>
    </row>
    <row r="139" spans="2:65" s="1" customFormat="1" ht="16.5" customHeight="1">
      <c r="B139" s="136"/>
      <c r="C139" s="137" t="s">
        <v>206</v>
      </c>
      <c r="D139" s="137" t="s">
        <v>121</v>
      </c>
      <c r="E139" s="138" t="s">
        <v>207</v>
      </c>
      <c r="F139" s="207" t="s">
        <v>208</v>
      </c>
      <c r="G139" s="207"/>
      <c r="H139" s="207"/>
      <c r="I139" s="207"/>
      <c r="J139" s="139" t="s">
        <v>196</v>
      </c>
      <c r="K139" s="140">
        <v>4</v>
      </c>
      <c r="L139" s="208"/>
      <c r="M139" s="208"/>
      <c r="N139" s="208">
        <f t="shared" si="10"/>
        <v>0</v>
      </c>
      <c r="O139" s="208"/>
      <c r="P139" s="208"/>
      <c r="Q139" s="208"/>
      <c r="R139" s="141"/>
      <c r="T139" s="142" t="s">
        <v>5</v>
      </c>
      <c r="U139" s="40" t="s">
        <v>37</v>
      </c>
      <c r="V139" s="143">
        <v>0.70799999999999996</v>
      </c>
      <c r="W139" s="143">
        <f t="shared" si="11"/>
        <v>2.8319999999999999</v>
      </c>
      <c r="X139" s="143">
        <v>3.4000000000000002E-4</v>
      </c>
      <c r="Y139" s="143">
        <f t="shared" si="12"/>
        <v>1.3600000000000001E-3</v>
      </c>
      <c r="Z139" s="143">
        <v>0</v>
      </c>
      <c r="AA139" s="144">
        <f t="shared" si="13"/>
        <v>0</v>
      </c>
      <c r="AR139" s="17" t="s">
        <v>125</v>
      </c>
      <c r="AT139" s="17" t="s">
        <v>121</v>
      </c>
      <c r="AU139" s="17" t="s">
        <v>90</v>
      </c>
      <c r="AY139" s="17" t="s">
        <v>120</v>
      </c>
      <c r="BE139" s="145">
        <f t="shared" si="14"/>
        <v>0</v>
      </c>
      <c r="BF139" s="145">
        <f t="shared" si="15"/>
        <v>0</v>
      </c>
      <c r="BG139" s="145">
        <f t="shared" si="16"/>
        <v>0</v>
      </c>
      <c r="BH139" s="145">
        <f t="shared" si="17"/>
        <v>0</v>
      </c>
      <c r="BI139" s="145">
        <f t="shared" si="18"/>
        <v>0</v>
      </c>
      <c r="BJ139" s="17" t="s">
        <v>77</v>
      </c>
      <c r="BK139" s="145">
        <f t="shared" si="19"/>
        <v>0</v>
      </c>
      <c r="BL139" s="17" t="s">
        <v>125</v>
      </c>
      <c r="BM139" s="17" t="s">
        <v>209</v>
      </c>
    </row>
    <row r="140" spans="2:65" s="1" customFormat="1" ht="25.5" customHeight="1">
      <c r="B140" s="136"/>
      <c r="C140" s="137" t="s">
        <v>210</v>
      </c>
      <c r="D140" s="137" t="s">
        <v>121</v>
      </c>
      <c r="E140" s="138" t="s">
        <v>211</v>
      </c>
      <c r="F140" s="207" t="s">
        <v>212</v>
      </c>
      <c r="G140" s="207"/>
      <c r="H140" s="207"/>
      <c r="I140" s="207"/>
      <c r="J140" s="139" t="s">
        <v>196</v>
      </c>
      <c r="K140" s="140">
        <v>14</v>
      </c>
      <c r="L140" s="208"/>
      <c r="M140" s="208"/>
      <c r="N140" s="208">
        <f t="shared" si="10"/>
        <v>0</v>
      </c>
      <c r="O140" s="208"/>
      <c r="P140" s="208"/>
      <c r="Q140" s="208"/>
      <c r="R140" s="141"/>
      <c r="T140" s="142" t="s">
        <v>5</v>
      </c>
      <c r="U140" s="40" t="s">
        <v>37</v>
      </c>
      <c r="V140" s="143">
        <v>1.8660000000000001</v>
      </c>
      <c r="W140" s="143">
        <f t="shared" si="11"/>
        <v>26.124000000000002</v>
      </c>
      <c r="X140" s="143">
        <v>1.65E-3</v>
      </c>
      <c r="Y140" s="143">
        <f t="shared" si="12"/>
        <v>2.3099999999999999E-2</v>
      </c>
      <c r="Z140" s="143">
        <v>0</v>
      </c>
      <c r="AA140" s="144">
        <f t="shared" si="13"/>
        <v>0</v>
      </c>
      <c r="AR140" s="17" t="s">
        <v>125</v>
      </c>
      <c r="AT140" s="17" t="s">
        <v>121</v>
      </c>
      <c r="AU140" s="17" t="s">
        <v>90</v>
      </c>
      <c r="AY140" s="17" t="s">
        <v>120</v>
      </c>
      <c r="BE140" s="145">
        <f t="shared" si="14"/>
        <v>0</v>
      </c>
      <c r="BF140" s="145">
        <f t="shared" si="15"/>
        <v>0</v>
      </c>
      <c r="BG140" s="145">
        <f t="shared" si="16"/>
        <v>0</v>
      </c>
      <c r="BH140" s="145">
        <f t="shared" si="17"/>
        <v>0</v>
      </c>
      <c r="BI140" s="145">
        <f t="shared" si="18"/>
        <v>0</v>
      </c>
      <c r="BJ140" s="17" t="s">
        <v>77</v>
      </c>
      <c r="BK140" s="145">
        <f t="shared" si="19"/>
        <v>0</v>
      </c>
      <c r="BL140" s="17" t="s">
        <v>125</v>
      </c>
      <c r="BM140" s="17" t="s">
        <v>213</v>
      </c>
    </row>
    <row r="141" spans="2:65" s="1" customFormat="1" ht="25.5" customHeight="1">
      <c r="B141" s="136"/>
      <c r="C141" s="137" t="s">
        <v>214</v>
      </c>
      <c r="D141" s="137" t="s">
        <v>121</v>
      </c>
      <c r="E141" s="138" t="s">
        <v>215</v>
      </c>
      <c r="F141" s="207" t="s">
        <v>216</v>
      </c>
      <c r="G141" s="207"/>
      <c r="H141" s="207"/>
      <c r="I141" s="207"/>
      <c r="J141" s="139" t="s">
        <v>217</v>
      </c>
      <c r="K141" s="140">
        <v>6</v>
      </c>
      <c r="L141" s="208"/>
      <c r="M141" s="208"/>
      <c r="N141" s="208">
        <f t="shared" si="10"/>
        <v>0</v>
      </c>
      <c r="O141" s="208"/>
      <c r="P141" s="208"/>
      <c r="Q141" s="208"/>
      <c r="R141" s="141"/>
      <c r="T141" s="142" t="s">
        <v>5</v>
      </c>
      <c r="U141" s="40" t="s">
        <v>37</v>
      </c>
      <c r="V141" s="143">
        <v>2.1000000000000001E-2</v>
      </c>
      <c r="W141" s="143">
        <f t="shared" si="11"/>
        <v>0.126</v>
      </c>
      <c r="X141" s="143">
        <v>0</v>
      </c>
      <c r="Y141" s="143">
        <f t="shared" si="12"/>
        <v>0</v>
      </c>
      <c r="Z141" s="143">
        <v>0</v>
      </c>
      <c r="AA141" s="144">
        <f t="shared" si="13"/>
        <v>0</v>
      </c>
      <c r="AR141" s="17" t="s">
        <v>125</v>
      </c>
      <c r="AT141" s="17" t="s">
        <v>121</v>
      </c>
      <c r="AU141" s="17" t="s">
        <v>90</v>
      </c>
      <c r="AY141" s="17" t="s">
        <v>120</v>
      </c>
      <c r="BE141" s="145">
        <f t="shared" si="14"/>
        <v>0</v>
      </c>
      <c r="BF141" s="145">
        <f t="shared" si="15"/>
        <v>0</v>
      </c>
      <c r="BG141" s="145">
        <f t="shared" si="16"/>
        <v>0</v>
      </c>
      <c r="BH141" s="145">
        <f t="shared" si="17"/>
        <v>0</v>
      </c>
      <c r="BI141" s="145">
        <f t="shared" si="18"/>
        <v>0</v>
      </c>
      <c r="BJ141" s="17" t="s">
        <v>77</v>
      </c>
      <c r="BK141" s="145">
        <f t="shared" si="19"/>
        <v>0</v>
      </c>
      <c r="BL141" s="17" t="s">
        <v>125</v>
      </c>
      <c r="BM141" s="17" t="s">
        <v>218</v>
      </c>
    </row>
    <row r="142" spans="2:65" s="1" customFormat="1" ht="25.5" customHeight="1">
      <c r="B142" s="136"/>
      <c r="C142" s="137" t="s">
        <v>219</v>
      </c>
      <c r="D142" s="137" t="s">
        <v>121</v>
      </c>
      <c r="E142" s="138" t="s">
        <v>215</v>
      </c>
      <c r="F142" s="207" t="s">
        <v>216</v>
      </c>
      <c r="G142" s="207"/>
      <c r="H142" s="207"/>
      <c r="I142" s="207"/>
      <c r="J142" s="139" t="s">
        <v>217</v>
      </c>
      <c r="K142" s="140">
        <v>1</v>
      </c>
      <c r="L142" s="208"/>
      <c r="M142" s="208"/>
      <c r="N142" s="208">
        <f t="shared" si="10"/>
        <v>0</v>
      </c>
      <c r="O142" s="208"/>
      <c r="P142" s="208"/>
      <c r="Q142" s="208"/>
      <c r="R142" s="141"/>
      <c r="T142" s="142" t="s">
        <v>5</v>
      </c>
      <c r="U142" s="40" t="s">
        <v>37</v>
      </c>
      <c r="V142" s="143">
        <v>2.1000000000000001E-2</v>
      </c>
      <c r="W142" s="143">
        <f t="shared" si="11"/>
        <v>2.1000000000000001E-2</v>
      </c>
      <c r="X142" s="143">
        <v>0</v>
      </c>
      <c r="Y142" s="143">
        <f t="shared" si="12"/>
        <v>0</v>
      </c>
      <c r="Z142" s="143">
        <v>0</v>
      </c>
      <c r="AA142" s="144">
        <f t="shared" si="13"/>
        <v>0</v>
      </c>
      <c r="AR142" s="17" t="s">
        <v>125</v>
      </c>
      <c r="AT142" s="17" t="s">
        <v>121</v>
      </c>
      <c r="AU142" s="17" t="s">
        <v>90</v>
      </c>
      <c r="AY142" s="17" t="s">
        <v>120</v>
      </c>
      <c r="BE142" s="145">
        <f t="shared" si="14"/>
        <v>0</v>
      </c>
      <c r="BF142" s="145">
        <f t="shared" si="15"/>
        <v>0</v>
      </c>
      <c r="BG142" s="145">
        <f t="shared" si="16"/>
        <v>0</v>
      </c>
      <c r="BH142" s="145">
        <f t="shared" si="17"/>
        <v>0</v>
      </c>
      <c r="BI142" s="145">
        <f t="shared" si="18"/>
        <v>0</v>
      </c>
      <c r="BJ142" s="17" t="s">
        <v>77</v>
      </c>
      <c r="BK142" s="145">
        <f t="shared" si="19"/>
        <v>0</v>
      </c>
      <c r="BL142" s="17" t="s">
        <v>125</v>
      </c>
      <c r="BM142" s="17" t="s">
        <v>220</v>
      </c>
    </row>
    <row r="143" spans="2:65" s="1" customFormat="1" ht="16.5" customHeight="1">
      <c r="B143" s="136"/>
      <c r="C143" s="137" t="s">
        <v>221</v>
      </c>
      <c r="D143" s="137" t="s">
        <v>121</v>
      </c>
      <c r="E143" s="138" t="s">
        <v>222</v>
      </c>
      <c r="F143" s="207" t="s">
        <v>223</v>
      </c>
      <c r="G143" s="207"/>
      <c r="H143" s="207"/>
      <c r="I143" s="207"/>
      <c r="J143" s="139" t="s">
        <v>217</v>
      </c>
      <c r="K143" s="140">
        <v>6</v>
      </c>
      <c r="L143" s="208"/>
      <c r="M143" s="208"/>
      <c r="N143" s="208">
        <f t="shared" si="10"/>
        <v>0</v>
      </c>
      <c r="O143" s="208"/>
      <c r="P143" s="208"/>
      <c r="Q143" s="208"/>
      <c r="R143" s="141"/>
      <c r="T143" s="142" t="s">
        <v>5</v>
      </c>
      <c r="U143" s="40" t="s">
        <v>37</v>
      </c>
      <c r="V143" s="143">
        <v>2.1000000000000001E-2</v>
      </c>
      <c r="W143" s="143">
        <f t="shared" si="11"/>
        <v>0.126</v>
      </c>
      <c r="X143" s="143">
        <v>0</v>
      </c>
      <c r="Y143" s="143">
        <f t="shared" si="12"/>
        <v>0</v>
      </c>
      <c r="Z143" s="143">
        <v>0</v>
      </c>
      <c r="AA143" s="144">
        <f t="shared" si="13"/>
        <v>0</v>
      </c>
      <c r="AR143" s="17" t="s">
        <v>125</v>
      </c>
      <c r="AT143" s="17" t="s">
        <v>121</v>
      </c>
      <c r="AU143" s="17" t="s">
        <v>90</v>
      </c>
      <c r="AY143" s="17" t="s">
        <v>120</v>
      </c>
      <c r="BE143" s="145">
        <f t="shared" si="14"/>
        <v>0</v>
      </c>
      <c r="BF143" s="145">
        <f t="shared" si="15"/>
        <v>0</v>
      </c>
      <c r="BG143" s="145">
        <f t="shared" si="16"/>
        <v>0</v>
      </c>
      <c r="BH143" s="145">
        <f t="shared" si="17"/>
        <v>0</v>
      </c>
      <c r="BI143" s="145">
        <f t="shared" si="18"/>
        <v>0</v>
      </c>
      <c r="BJ143" s="17" t="s">
        <v>77</v>
      </c>
      <c r="BK143" s="145">
        <f t="shared" si="19"/>
        <v>0</v>
      </c>
      <c r="BL143" s="17" t="s">
        <v>125</v>
      </c>
      <c r="BM143" s="17" t="s">
        <v>224</v>
      </c>
    </row>
    <row r="144" spans="2:65" s="1" customFormat="1" ht="25.5" customHeight="1">
      <c r="B144" s="136"/>
      <c r="C144" s="137" t="s">
        <v>225</v>
      </c>
      <c r="D144" s="137" t="s">
        <v>121</v>
      </c>
      <c r="E144" s="138" t="s">
        <v>226</v>
      </c>
      <c r="F144" s="207" t="s">
        <v>227</v>
      </c>
      <c r="G144" s="207"/>
      <c r="H144" s="207"/>
      <c r="I144" s="207"/>
      <c r="J144" s="139" t="s">
        <v>186</v>
      </c>
      <c r="K144" s="140">
        <v>546</v>
      </c>
      <c r="L144" s="208"/>
      <c r="M144" s="208"/>
      <c r="N144" s="208">
        <f t="shared" si="10"/>
        <v>0</v>
      </c>
      <c r="O144" s="208"/>
      <c r="P144" s="208"/>
      <c r="Q144" s="208"/>
      <c r="R144" s="141"/>
      <c r="T144" s="142" t="s">
        <v>5</v>
      </c>
      <c r="U144" s="40" t="s">
        <v>37</v>
      </c>
      <c r="V144" s="143">
        <v>4.3999999999999997E-2</v>
      </c>
      <c r="W144" s="143">
        <f t="shared" si="11"/>
        <v>24.023999999999997</v>
      </c>
      <c r="X144" s="143">
        <v>0</v>
      </c>
      <c r="Y144" s="143">
        <f t="shared" si="12"/>
        <v>0</v>
      </c>
      <c r="Z144" s="143">
        <v>0</v>
      </c>
      <c r="AA144" s="144">
        <f t="shared" si="13"/>
        <v>0</v>
      </c>
      <c r="AR144" s="17" t="s">
        <v>125</v>
      </c>
      <c r="AT144" s="17" t="s">
        <v>121</v>
      </c>
      <c r="AU144" s="17" t="s">
        <v>90</v>
      </c>
      <c r="AY144" s="17" t="s">
        <v>120</v>
      </c>
      <c r="BE144" s="145">
        <f t="shared" si="14"/>
        <v>0</v>
      </c>
      <c r="BF144" s="145">
        <f t="shared" si="15"/>
        <v>0</v>
      </c>
      <c r="BG144" s="145">
        <f t="shared" si="16"/>
        <v>0</v>
      </c>
      <c r="BH144" s="145">
        <f t="shared" si="17"/>
        <v>0</v>
      </c>
      <c r="BI144" s="145">
        <f t="shared" si="18"/>
        <v>0</v>
      </c>
      <c r="BJ144" s="17" t="s">
        <v>77</v>
      </c>
      <c r="BK144" s="145">
        <f t="shared" si="19"/>
        <v>0</v>
      </c>
      <c r="BL144" s="17" t="s">
        <v>125</v>
      </c>
      <c r="BM144" s="17" t="s">
        <v>228</v>
      </c>
    </row>
    <row r="145" spans="2:65" s="1" customFormat="1" ht="25.5" customHeight="1">
      <c r="B145" s="136"/>
      <c r="C145" s="137" t="s">
        <v>229</v>
      </c>
      <c r="D145" s="137" t="s">
        <v>121</v>
      </c>
      <c r="E145" s="138" t="s">
        <v>230</v>
      </c>
      <c r="F145" s="207" t="s">
        <v>231</v>
      </c>
      <c r="G145" s="207"/>
      <c r="H145" s="207"/>
      <c r="I145" s="207"/>
      <c r="J145" s="139" t="s">
        <v>186</v>
      </c>
      <c r="K145" s="140">
        <v>546</v>
      </c>
      <c r="L145" s="208"/>
      <c r="M145" s="208"/>
      <c r="N145" s="208">
        <f t="shared" si="10"/>
        <v>0</v>
      </c>
      <c r="O145" s="208"/>
      <c r="P145" s="208"/>
      <c r="Q145" s="208"/>
      <c r="R145" s="141"/>
      <c r="T145" s="142" t="s">
        <v>5</v>
      </c>
      <c r="U145" s="40" t="s">
        <v>37</v>
      </c>
      <c r="V145" s="143">
        <v>7.9000000000000001E-2</v>
      </c>
      <c r="W145" s="143">
        <f t="shared" si="11"/>
        <v>43.134</v>
      </c>
      <c r="X145" s="143">
        <v>0</v>
      </c>
      <c r="Y145" s="143">
        <f t="shared" si="12"/>
        <v>0</v>
      </c>
      <c r="Z145" s="143">
        <v>0</v>
      </c>
      <c r="AA145" s="144">
        <f t="shared" si="13"/>
        <v>0</v>
      </c>
      <c r="AR145" s="17" t="s">
        <v>125</v>
      </c>
      <c r="AT145" s="17" t="s">
        <v>121</v>
      </c>
      <c r="AU145" s="17" t="s">
        <v>90</v>
      </c>
      <c r="AY145" s="17" t="s">
        <v>120</v>
      </c>
      <c r="BE145" s="145">
        <f t="shared" si="14"/>
        <v>0</v>
      </c>
      <c r="BF145" s="145">
        <f t="shared" si="15"/>
        <v>0</v>
      </c>
      <c r="BG145" s="145">
        <f t="shared" si="16"/>
        <v>0</v>
      </c>
      <c r="BH145" s="145">
        <f t="shared" si="17"/>
        <v>0</v>
      </c>
      <c r="BI145" s="145">
        <f t="shared" si="18"/>
        <v>0</v>
      </c>
      <c r="BJ145" s="17" t="s">
        <v>77</v>
      </c>
      <c r="BK145" s="145">
        <f t="shared" si="19"/>
        <v>0</v>
      </c>
      <c r="BL145" s="17" t="s">
        <v>125</v>
      </c>
      <c r="BM145" s="17" t="s">
        <v>232</v>
      </c>
    </row>
    <row r="146" spans="2:65" s="1" customFormat="1" ht="25.5" customHeight="1">
      <c r="B146" s="136"/>
      <c r="C146" s="137" t="s">
        <v>10</v>
      </c>
      <c r="D146" s="137" t="s">
        <v>121</v>
      </c>
      <c r="E146" s="138" t="s">
        <v>233</v>
      </c>
      <c r="F146" s="207" t="s">
        <v>234</v>
      </c>
      <c r="G146" s="207"/>
      <c r="H146" s="207"/>
      <c r="I146" s="207"/>
      <c r="J146" s="139" t="s">
        <v>196</v>
      </c>
      <c r="K146" s="140">
        <v>12</v>
      </c>
      <c r="L146" s="208"/>
      <c r="M146" s="208"/>
      <c r="N146" s="208">
        <f t="shared" si="10"/>
        <v>0</v>
      </c>
      <c r="O146" s="208"/>
      <c r="P146" s="208"/>
      <c r="Q146" s="208"/>
      <c r="R146" s="141"/>
      <c r="T146" s="142" t="s">
        <v>5</v>
      </c>
      <c r="U146" s="40" t="s">
        <v>37</v>
      </c>
      <c r="V146" s="143">
        <v>10.3</v>
      </c>
      <c r="W146" s="143">
        <f t="shared" si="11"/>
        <v>123.60000000000001</v>
      </c>
      <c r="X146" s="143">
        <v>0.46009</v>
      </c>
      <c r="Y146" s="143">
        <f t="shared" si="12"/>
        <v>5.5210799999999995</v>
      </c>
      <c r="Z146" s="143">
        <v>0</v>
      </c>
      <c r="AA146" s="144">
        <f t="shared" si="13"/>
        <v>0</v>
      </c>
      <c r="AR146" s="17" t="s">
        <v>125</v>
      </c>
      <c r="AT146" s="17" t="s">
        <v>121</v>
      </c>
      <c r="AU146" s="17" t="s">
        <v>90</v>
      </c>
      <c r="AY146" s="17" t="s">
        <v>120</v>
      </c>
      <c r="BE146" s="145">
        <f t="shared" si="14"/>
        <v>0</v>
      </c>
      <c r="BF146" s="145">
        <f t="shared" si="15"/>
        <v>0</v>
      </c>
      <c r="BG146" s="145">
        <f t="shared" si="16"/>
        <v>0</v>
      </c>
      <c r="BH146" s="145">
        <f t="shared" si="17"/>
        <v>0</v>
      </c>
      <c r="BI146" s="145">
        <f t="shared" si="18"/>
        <v>0</v>
      </c>
      <c r="BJ146" s="17" t="s">
        <v>77</v>
      </c>
      <c r="BK146" s="145">
        <f t="shared" si="19"/>
        <v>0</v>
      </c>
      <c r="BL146" s="17" t="s">
        <v>125</v>
      </c>
      <c r="BM146" s="17" t="s">
        <v>235</v>
      </c>
    </row>
    <row r="147" spans="2:65" s="1" customFormat="1" ht="16.5" customHeight="1">
      <c r="B147" s="136"/>
      <c r="C147" s="137" t="s">
        <v>236</v>
      </c>
      <c r="D147" s="137" t="s">
        <v>121</v>
      </c>
      <c r="E147" s="138" t="s">
        <v>237</v>
      </c>
      <c r="F147" s="207" t="s">
        <v>238</v>
      </c>
      <c r="G147" s="207"/>
      <c r="H147" s="207"/>
      <c r="I147" s="207"/>
      <c r="J147" s="139" t="s">
        <v>217</v>
      </c>
      <c r="K147" s="140">
        <v>1</v>
      </c>
      <c r="L147" s="208"/>
      <c r="M147" s="208"/>
      <c r="N147" s="208">
        <f t="shared" si="10"/>
        <v>0</v>
      </c>
      <c r="O147" s="208"/>
      <c r="P147" s="208"/>
      <c r="Q147" s="208"/>
      <c r="R147" s="141"/>
      <c r="T147" s="142" t="s">
        <v>5</v>
      </c>
      <c r="U147" s="40" t="s">
        <v>37</v>
      </c>
      <c r="V147" s="143">
        <v>4.7E-2</v>
      </c>
      <c r="W147" s="143">
        <f t="shared" si="11"/>
        <v>4.7E-2</v>
      </c>
      <c r="X147" s="143">
        <v>0</v>
      </c>
      <c r="Y147" s="143">
        <f t="shared" si="12"/>
        <v>0</v>
      </c>
      <c r="Z147" s="143">
        <v>0</v>
      </c>
      <c r="AA147" s="144">
        <f t="shared" si="13"/>
        <v>0</v>
      </c>
      <c r="AR147" s="17" t="s">
        <v>125</v>
      </c>
      <c r="AT147" s="17" t="s">
        <v>121</v>
      </c>
      <c r="AU147" s="17" t="s">
        <v>90</v>
      </c>
      <c r="AY147" s="17" t="s">
        <v>120</v>
      </c>
      <c r="BE147" s="145">
        <f t="shared" si="14"/>
        <v>0</v>
      </c>
      <c r="BF147" s="145">
        <f t="shared" si="15"/>
        <v>0</v>
      </c>
      <c r="BG147" s="145">
        <f t="shared" si="16"/>
        <v>0</v>
      </c>
      <c r="BH147" s="145">
        <f t="shared" si="17"/>
        <v>0</v>
      </c>
      <c r="BI147" s="145">
        <f t="shared" si="18"/>
        <v>0</v>
      </c>
      <c r="BJ147" s="17" t="s">
        <v>77</v>
      </c>
      <c r="BK147" s="145">
        <f t="shared" si="19"/>
        <v>0</v>
      </c>
      <c r="BL147" s="17" t="s">
        <v>125</v>
      </c>
      <c r="BM147" s="17" t="s">
        <v>239</v>
      </c>
    </row>
    <row r="148" spans="2:65" s="1" customFormat="1" ht="16.5" customHeight="1">
      <c r="B148" s="136"/>
      <c r="C148" s="146" t="s">
        <v>240</v>
      </c>
      <c r="D148" s="146" t="s">
        <v>189</v>
      </c>
      <c r="E148" s="147" t="s">
        <v>241</v>
      </c>
      <c r="F148" s="209" t="s">
        <v>242</v>
      </c>
      <c r="G148" s="209"/>
      <c r="H148" s="209"/>
      <c r="I148" s="209"/>
      <c r="J148" s="148" t="s">
        <v>196</v>
      </c>
      <c r="K148" s="149">
        <v>2</v>
      </c>
      <c r="L148" s="210"/>
      <c r="M148" s="210"/>
      <c r="N148" s="210">
        <f t="shared" si="10"/>
        <v>0</v>
      </c>
      <c r="O148" s="208"/>
      <c r="P148" s="208"/>
      <c r="Q148" s="208"/>
      <c r="R148" s="141"/>
      <c r="T148" s="142" t="s">
        <v>5</v>
      </c>
      <c r="U148" s="40" t="s">
        <v>37</v>
      </c>
      <c r="V148" s="143">
        <v>0</v>
      </c>
      <c r="W148" s="143">
        <f t="shared" si="11"/>
        <v>0</v>
      </c>
      <c r="X148" s="143">
        <v>1.2999999999999999E-2</v>
      </c>
      <c r="Y148" s="143">
        <f t="shared" si="12"/>
        <v>2.5999999999999999E-2</v>
      </c>
      <c r="Z148" s="143">
        <v>0</v>
      </c>
      <c r="AA148" s="144">
        <f t="shared" si="13"/>
        <v>0</v>
      </c>
      <c r="AR148" s="17" t="s">
        <v>147</v>
      </c>
      <c r="AT148" s="17" t="s">
        <v>189</v>
      </c>
      <c r="AU148" s="17" t="s">
        <v>90</v>
      </c>
      <c r="AY148" s="17" t="s">
        <v>120</v>
      </c>
      <c r="BE148" s="145">
        <f t="shared" si="14"/>
        <v>0</v>
      </c>
      <c r="BF148" s="145">
        <f t="shared" si="15"/>
        <v>0</v>
      </c>
      <c r="BG148" s="145">
        <f t="shared" si="16"/>
        <v>0</v>
      </c>
      <c r="BH148" s="145">
        <f t="shared" si="17"/>
        <v>0</v>
      </c>
      <c r="BI148" s="145">
        <f t="shared" si="18"/>
        <v>0</v>
      </c>
      <c r="BJ148" s="17" t="s">
        <v>77</v>
      </c>
      <c r="BK148" s="145">
        <f t="shared" si="19"/>
        <v>0</v>
      </c>
      <c r="BL148" s="17" t="s">
        <v>125</v>
      </c>
      <c r="BM148" s="17" t="s">
        <v>243</v>
      </c>
    </row>
    <row r="149" spans="2:65" s="1" customFormat="1" ht="16.5" customHeight="1">
      <c r="B149" s="136"/>
      <c r="C149" s="146" t="s">
        <v>244</v>
      </c>
      <c r="D149" s="146" t="s">
        <v>189</v>
      </c>
      <c r="E149" s="147" t="s">
        <v>245</v>
      </c>
      <c r="F149" s="209" t="s">
        <v>246</v>
      </c>
      <c r="G149" s="209"/>
      <c r="H149" s="209"/>
      <c r="I149" s="209"/>
      <c r="J149" s="148" t="s">
        <v>196</v>
      </c>
      <c r="K149" s="149">
        <v>24</v>
      </c>
      <c r="L149" s="210"/>
      <c r="M149" s="210"/>
      <c r="N149" s="210">
        <f t="shared" si="10"/>
        <v>0</v>
      </c>
      <c r="O149" s="208"/>
      <c r="P149" s="208"/>
      <c r="Q149" s="208"/>
      <c r="R149" s="141"/>
      <c r="T149" s="142" t="s">
        <v>5</v>
      </c>
      <c r="U149" s="40" t="s">
        <v>37</v>
      </c>
      <c r="V149" s="143">
        <v>0</v>
      </c>
      <c r="W149" s="143">
        <f t="shared" si="11"/>
        <v>0</v>
      </c>
      <c r="X149" s="143">
        <v>1.7000000000000001E-2</v>
      </c>
      <c r="Y149" s="143">
        <f t="shared" si="12"/>
        <v>0.40800000000000003</v>
      </c>
      <c r="Z149" s="143">
        <v>0</v>
      </c>
      <c r="AA149" s="144">
        <f t="shared" si="13"/>
        <v>0</v>
      </c>
      <c r="AR149" s="17" t="s">
        <v>147</v>
      </c>
      <c r="AT149" s="17" t="s">
        <v>189</v>
      </c>
      <c r="AU149" s="17" t="s">
        <v>90</v>
      </c>
      <c r="AY149" s="17" t="s">
        <v>120</v>
      </c>
      <c r="BE149" s="145">
        <f t="shared" si="14"/>
        <v>0</v>
      </c>
      <c r="BF149" s="145">
        <f t="shared" si="15"/>
        <v>0</v>
      </c>
      <c r="BG149" s="145">
        <f t="shared" si="16"/>
        <v>0</v>
      </c>
      <c r="BH149" s="145">
        <f t="shared" si="17"/>
        <v>0</v>
      </c>
      <c r="BI149" s="145">
        <f t="shared" si="18"/>
        <v>0</v>
      </c>
      <c r="BJ149" s="17" t="s">
        <v>77</v>
      </c>
      <c r="BK149" s="145">
        <f t="shared" si="19"/>
        <v>0</v>
      </c>
      <c r="BL149" s="17" t="s">
        <v>125</v>
      </c>
      <c r="BM149" s="17" t="s">
        <v>247</v>
      </c>
    </row>
    <row r="150" spans="2:65" s="1" customFormat="1" ht="16.5" customHeight="1">
      <c r="B150" s="136"/>
      <c r="C150" s="146" t="s">
        <v>248</v>
      </c>
      <c r="D150" s="146" t="s">
        <v>189</v>
      </c>
      <c r="E150" s="147" t="s">
        <v>249</v>
      </c>
      <c r="F150" s="209" t="s">
        <v>250</v>
      </c>
      <c r="G150" s="209"/>
      <c r="H150" s="209"/>
      <c r="I150" s="209"/>
      <c r="J150" s="148" t="s">
        <v>196</v>
      </c>
      <c r="K150" s="149">
        <v>1</v>
      </c>
      <c r="L150" s="210"/>
      <c r="M150" s="210"/>
      <c r="N150" s="210">
        <f t="shared" si="10"/>
        <v>0</v>
      </c>
      <c r="O150" s="208"/>
      <c r="P150" s="208"/>
      <c r="Q150" s="208"/>
      <c r="R150" s="141"/>
      <c r="T150" s="142" t="s">
        <v>5</v>
      </c>
      <c r="U150" s="40" t="s">
        <v>37</v>
      </c>
      <c r="V150" s="143">
        <v>0</v>
      </c>
      <c r="W150" s="143">
        <f t="shared" si="11"/>
        <v>0</v>
      </c>
      <c r="X150" s="143">
        <v>4.4999999999999997E-3</v>
      </c>
      <c r="Y150" s="143">
        <f t="shared" si="12"/>
        <v>4.4999999999999997E-3</v>
      </c>
      <c r="Z150" s="143">
        <v>0</v>
      </c>
      <c r="AA150" s="144">
        <f t="shared" si="13"/>
        <v>0</v>
      </c>
      <c r="AR150" s="17" t="s">
        <v>147</v>
      </c>
      <c r="AT150" s="17" t="s">
        <v>189</v>
      </c>
      <c r="AU150" s="17" t="s">
        <v>90</v>
      </c>
      <c r="AY150" s="17" t="s">
        <v>120</v>
      </c>
      <c r="BE150" s="145">
        <f t="shared" si="14"/>
        <v>0</v>
      </c>
      <c r="BF150" s="145">
        <f t="shared" si="15"/>
        <v>0</v>
      </c>
      <c r="BG150" s="145">
        <f t="shared" si="16"/>
        <v>0</v>
      </c>
      <c r="BH150" s="145">
        <f t="shared" si="17"/>
        <v>0</v>
      </c>
      <c r="BI150" s="145">
        <f t="shared" si="18"/>
        <v>0</v>
      </c>
      <c r="BJ150" s="17" t="s">
        <v>77</v>
      </c>
      <c r="BK150" s="145">
        <f t="shared" si="19"/>
        <v>0</v>
      </c>
      <c r="BL150" s="17" t="s">
        <v>125</v>
      </c>
      <c r="BM150" s="17" t="s">
        <v>251</v>
      </c>
    </row>
    <row r="151" spans="2:65" s="1" customFormat="1" ht="16.5" customHeight="1">
      <c r="B151" s="136"/>
      <c r="C151" s="146" t="s">
        <v>252</v>
      </c>
      <c r="D151" s="146" t="s">
        <v>189</v>
      </c>
      <c r="E151" s="147" t="s">
        <v>253</v>
      </c>
      <c r="F151" s="209" t="s">
        <v>254</v>
      </c>
      <c r="G151" s="209"/>
      <c r="H151" s="209"/>
      <c r="I151" s="209"/>
      <c r="J151" s="148" t="s">
        <v>196</v>
      </c>
      <c r="K151" s="149">
        <v>4</v>
      </c>
      <c r="L151" s="210"/>
      <c r="M151" s="210"/>
      <c r="N151" s="210">
        <f t="shared" si="10"/>
        <v>0</v>
      </c>
      <c r="O151" s="208"/>
      <c r="P151" s="208"/>
      <c r="Q151" s="208"/>
      <c r="R151" s="141"/>
      <c r="T151" s="142" t="s">
        <v>5</v>
      </c>
      <c r="U151" s="40" t="s">
        <v>37</v>
      </c>
      <c r="V151" s="143">
        <v>0</v>
      </c>
      <c r="W151" s="143">
        <f t="shared" si="11"/>
        <v>0</v>
      </c>
      <c r="X151" s="143">
        <v>6.4000000000000005E-4</v>
      </c>
      <c r="Y151" s="143">
        <f t="shared" si="12"/>
        <v>2.5600000000000002E-3</v>
      </c>
      <c r="Z151" s="143">
        <v>0</v>
      </c>
      <c r="AA151" s="144">
        <f t="shared" si="13"/>
        <v>0</v>
      </c>
      <c r="AR151" s="17" t="s">
        <v>147</v>
      </c>
      <c r="AT151" s="17" t="s">
        <v>189</v>
      </c>
      <c r="AU151" s="17" t="s">
        <v>90</v>
      </c>
      <c r="AY151" s="17" t="s">
        <v>120</v>
      </c>
      <c r="BE151" s="145">
        <f t="shared" si="14"/>
        <v>0</v>
      </c>
      <c r="BF151" s="145">
        <f t="shared" si="15"/>
        <v>0</v>
      </c>
      <c r="BG151" s="145">
        <f t="shared" si="16"/>
        <v>0</v>
      </c>
      <c r="BH151" s="145">
        <f t="shared" si="17"/>
        <v>0</v>
      </c>
      <c r="BI151" s="145">
        <f t="shared" si="18"/>
        <v>0</v>
      </c>
      <c r="BJ151" s="17" t="s">
        <v>77</v>
      </c>
      <c r="BK151" s="145">
        <f t="shared" si="19"/>
        <v>0</v>
      </c>
      <c r="BL151" s="17" t="s">
        <v>125</v>
      </c>
      <c r="BM151" s="17" t="s">
        <v>255</v>
      </c>
    </row>
    <row r="152" spans="2:65" s="1" customFormat="1" ht="16.5" customHeight="1">
      <c r="B152" s="136"/>
      <c r="C152" s="146" t="s">
        <v>256</v>
      </c>
      <c r="D152" s="146" t="s">
        <v>189</v>
      </c>
      <c r="E152" s="147" t="s">
        <v>257</v>
      </c>
      <c r="F152" s="209" t="s">
        <v>258</v>
      </c>
      <c r="G152" s="209"/>
      <c r="H152" s="209"/>
      <c r="I152" s="209"/>
      <c r="J152" s="148" t="s">
        <v>196</v>
      </c>
      <c r="K152" s="149">
        <v>8</v>
      </c>
      <c r="L152" s="210"/>
      <c r="M152" s="210"/>
      <c r="N152" s="210">
        <f t="shared" si="10"/>
        <v>0</v>
      </c>
      <c r="O152" s="208"/>
      <c r="P152" s="208"/>
      <c r="Q152" s="208"/>
      <c r="R152" s="141"/>
      <c r="T152" s="142" t="s">
        <v>5</v>
      </c>
      <c r="U152" s="40" t="s">
        <v>37</v>
      </c>
      <c r="V152" s="143">
        <v>0</v>
      </c>
      <c r="W152" s="143">
        <f t="shared" si="11"/>
        <v>0</v>
      </c>
      <c r="X152" s="143">
        <v>2.5000000000000001E-3</v>
      </c>
      <c r="Y152" s="143">
        <f t="shared" si="12"/>
        <v>0.02</v>
      </c>
      <c r="Z152" s="143">
        <v>0</v>
      </c>
      <c r="AA152" s="144">
        <f t="shared" si="13"/>
        <v>0</v>
      </c>
      <c r="AR152" s="17" t="s">
        <v>147</v>
      </c>
      <c r="AT152" s="17" t="s">
        <v>189</v>
      </c>
      <c r="AU152" s="17" t="s">
        <v>90</v>
      </c>
      <c r="AY152" s="17" t="s">
        <v>120</v>
      </c>
      <c r="BE152" s="145">
        <f t="shared" si="14"/>
        <v>0</v>
      </c>
      <c r="BF152" s="145">
        <f t="shared" si="15"/>
        <v>0</v>
      </c>
      <c r="BG152" s="145">
        <f t="shared" si="16"/>
        <v>0</v>
      </c>
      <c r="BH152" s="145">
        <f t="shared" si="17"/>
        <v>0</v>
      </c>
      <c r="BI152" s="145">
        <f t="shared" si="18"/>
        <v>0</v>
      </c>
      <c r="BJ152" s="17" t="s">
        <v>77</v>
      </c>
      <c r="BK152" s="145">
        <f t="shared" si="19"/>
        <v>0</v>
      </c>
      <c r="BL152" s="17" t="s">
        <v>125</v>
      </c>
      <c r="BM152" s="17" t="s">
        <v>259</v>
      </c>
    </row>
    <row r="153" spans="2:65" s="1" customFormat="1" ht="16.5" customHeight="1">
      <c r="B153" s="136"/>
      <c r="C153" s="146" t="s">
        <v>260</v>
      </c>
      <c r="D153" s="146" t="s">
        <v>189</v>
      </c>
      <c r="E153" s="147" t="s">
        <v>261</v>
      </c>
      <c r="F153" s="209" t="s">
        <v>262</v>
      </c>
      <c r="G153" s="209"/>
      <c r="H153" s="209"/>
      <c r="I153" s="209"/>
      <c r="J153" s="148" t="s">
        <v>196</v>
      </c>
      <c r="K153" s="149">
        <v>1</v>
      </c>
      <c r="L153" s="210"/>
      <c r="M153" s="210"/>
      <c r="N153" s="210">
        <f t="shared" si="10"/>
        <v>0</v>
      </c>
      <c r="O153" s="208"/>
      <c r="P153" s="208"/>
      <c r="Q153" s="208"/>
      <c r="R153" s="141"/>
      <c r="T153" s="142" t="s">
        <v>5</v>
      </c>
      <c r="U153" s="40" t="s">
        <v>37</v>
      </c>
      <c r="V153" s="143">
        <v>0</v>
      </c>
      <c r="W153" s="143">
        <f t="shared" si="11"/>
        <v>0</v>
      </c>
      <c r="X153" s="143">
        <v>1.4E-2</v>
      </c>
      <c r="Y153" s="143">
        <f t="shared" si="12"/>
        <v>1.4E-2</v>
      </c>
      <c r="Z153" s="143">
        <v>0</v>
      </c>
      <c r="AA153" s="144">
        <f t="shared" si="13"/>
        <v>0</v>
      </c>
      <c r="AR153" s="17" t="s">
        <v>147</v>
      </c>
      <c r="AT153" s="17" t="s">
        <v>189</v>
      </c>
      <c r="AU153" s="17" t="s">
        <v>90</v>
      </c>
      <c r="AY153" s="17" t="s">
        <v>120</v>
      </c>
      <c r="BE153" s="145">
        <f t="shared" si="14"/>
        <v>0</v>
      </c>
      <c r="BF153" s="145">
        <f t="shared" si="15"/>
        <v>0</v>
      </c>
      <c r="BG153" s="145">
        <f t="shared" si="16"/>
        <v>0</v>
      </c>
      <c r="BH153" s="145">
        <f t="shared" si="17"/>
        <v>0</v>
      </c>
      <c r="BI153" s="145">
        <f t="shared" si="18"/>
        <v>0</v>
      </c>
      <c r="BJ153" s="17" t="s">
        <v>77</v>
      </c>
      <c r="BK153" s="145">
        <f t="shared" si="19"/>
        <v>0</v>
      </c>
      <c r="BL153" s="17" t="s">
        <v>125</v>
      </c>
      <c r="BM153" s="17" t="s">
        <v>263</v>
      </c>
    </row>
    <row r="154" spans="2:65" s="1" customFormat="1" ht="16.5" customHeight="1">
      <c r="B154" s="136"/>
      <c r="C154" s="146" t="s">
        <v>264</v>
      </c>
      <c r="D154" s="146" t="s">
        <v>189</v>
      </c>
      <c r="E154" s="147" t="s">
        <v>261</v>
      </c>
      <c r="F154" s="209" t="s">
        <v>262</v>
      </c>
      <c r="G154" s="209"/>
      <c r="H154" s="209"/>
      <c r="I154" s="209"/>
      <c r="J154" s="148" t="s">
        <v>196</v>
      </c>
      <c r="K154" s="149">
        <v>4</v>
      </c>
      <c r="L154" s="210"/>
      <c r="M154" s="210"/>
      <c r="N154" s="210">
        <f t="shared" si="10"/>
        <v>0</v>
      </c>
      <c r="O154" s="208"/>
      <c r="P154" s="208"/>
      <c r="Q154" s="208"/>
      <c r="R154" s="141"/>
      <c r="T154" s="142" t="s">
        <v>5</v>
      </c>
      <c r="U154" s="40" t="s">
        <v>37</v>
      </c>
      <c r="V154" s="143">
        <v>0</v>
      </c>
      <c r="W154" s="143">
        <f t="shared" si="11"/>
        <v>0</v>
      </c>
      <c r="X154" s="143">
        <v>1.4E-2</v>
      </c>
      <c r="Y154" s="143">
        <f t="shared" si="12"/>
        <v>5.6000000000000001E-2</v>
      </c>
      <c r="Z154" s="143">
        <v>0</v>
      </c>
      <c r="AA154" s="144">
        <f t="shared" si="13"/>
        <v>0</v>
      </c>
      <c r="AR154" s="17" t="s">
        <v>147</v>
      </c>
      <c r="AT154" s="17" t="s">
        <v>189</v>
      </c>
      <c r="AU154" s="17" t="s">
        <v>90</v>
      </c>
      <c r="AY154" s="17" t="s">
        <v>120</v>
      </c>
      <c r="BE154" s="145">
        <f t="shared" si="14"/>
        <v>0</v>
      </c>
      <c r="BF154" s="145">
        <f t="shared" si="15"/>
        <v>0</v>
      </c>
      <c r="BG154" s="145">
        <f t="shared" si="16"/>
        <v>0</v>
      </c>
      <c r="BH154" s="145">
        <f t="shared" si="17"/>
        <v>0</v>
      </c>
      <c r="BI154" s="145">
        <f t="shared" si="18"/>
        <v>0</v>
      </c>
      <c r="BJ154" s="17" t="s">
        <v>77</v>
      </c>
      <c r="BK154" s="145">
        <f t="shared" si="19"/>
        <v>0</v>
      </c>
      <c r="BL154" s="17" t="s">
        <v>125</v>
      </c>
      <c r="BM154" s="17" t="s">
        <v>265</v>
      </c>
    </row>
    <row r="155" spans="2:65" s="1" customFormat="1" ht="16.5" customHeight="1">
      <c r="B155" s="136"/>
      <c r="C155" s="146" t="s">
        <v>266</v>
      </c>
      <c r="D155" s="146" t="s">
        <v>189</v>
      </c>
      <c r="E155" s="147" t="s">
        <v>267</v>
      </c>
      <c r="F155" s="209" t="s">
        <v>268</v>
      </c>
      <c r="G155" s="209"/>
      <c r="H155" s="209"/>
      <c r="I155" s="209"/>
      <c r="J155" s="148" t="s">
        <v>196</v>
      </c>
      <c r="K155" s="149">
        <v>4</v>
      </c>
      <c r="L155" s="210"/>
      <c r="M155" s="210"/>
      <c r="N155" s="210">
        <f t="shared" si="10"/>
        <v>0</v>
      </c>
      <c r="O155" s="208"/>
      <c r="P155" s="208"/>
      <c r="Q155" s="208"/>
      <c r="R155" s="141"/>
      <c r="T155" s="142" t="s">
        <v>5</v>
      </c>
      <c r="U155" s="40" t="s">
        <v>37</v>
      </c>
      <c r="V155" s="143">
        <v>0</v>
      </c>
      <c r="W155" s="143">
        <f t="shared" si="11"/>
        <v>0</v>
      </c>
      <c r="X155" s="143">
        <v>3.7999999999999999E-2</v>
      </c>
      <c r="Y155" s="143">
        <f t="shared" si="12"/>
        <v>0.152</v>
      </c>
      <c r="Z155" s="143">
        <v>0</v>
      </c>
      <c r="AA155" s="144">
        <f t="shared" si="13"/>
        <v>0</v>
      </c>
      <c r="AR155" s="17" t="s">
        <v>147</v>
      </c>
      <c r="AT155" s="17" t="s">
        <v>189</v>
      </c>
      <c r="AU155" s="17" t="s">
        <v>90</v>
      </c>
      <c r="AY155" s="17" t="s">
        <v>120</v>
      </c>
      <c r="BE155" s="145">
        <f t="shared" si="14"/>
        <v>0</v>
      </c>
      <c r="BF155" s="145">
        <f t="shared" si="15"/>
        <v>0</v>
      </c>
      <c r="BG155" s="145">
        <f t="shared" si="16"/>
        <v>0</v>
      </c>
      <c r="BH155" s="145">
        <f t="shared" si="17"/>
        <v>0</v>
      </c>
      <c r="BI155" s="145">
        <f t="shared" si="18"/>
        <v>0</v>
      </c>
      <c r="BJ155" s="17" t="s">
        <v>77</v>
      </c>
      <c r="BK155" s="145">
        <f t="shared" si="19"/>
        <v>0</v>
      </c>
      <c r="BL155" s="17" t="s">
        <v>125</v>
      </c>
      <c r="BM155" s="17" t="s">
        <v>269</v>
      </c>
    </row>
    <row r="156" spans="2:65" s="1" customFormat="1" ht="16.5" customHeight="1">
      <c r="B156" s="136"/>
      <c r="C156" s="146" t="s">
        <v>270</v>
      </c>
      <c r="D156" s="146" t="s">
        <v>189</v>
      </c>
      <c r="E156" s="147" t="s">
        <v>271</v>
      </c>
      <c r="F156" s="209" t="s">
        <v>272</v>
      </c>
      <c r="G156" s="209"/>
      <c r="H156" s="209"/>
      <c r="I156" s="209"/>
      <c r="J156" s="148" t="s">
        <v>196</v>
      </c>
      <c r="K156" s="149">
        <v>11</v>
      </c>
      <c r="L156" s="210"/>
      <c r="M156" s="210"/>
      <c r="N156" s="210">
        <f t="shared" si="10"/>
        <v>0</v>
      </c>
      <c r="O156" s="208"/>
      <c r="P156" s="208"/>
      <c r="Q156" s="208"/>
      <c r="R156" s="141"/>
      <c r="T156" s="142" t="s">
        <v>5</v>
      </c>
      <c r="U156" s="40" t="s">
        <v>37</v>
      </c>
      <c r="V156" s="143">
        <v>0</v>
      </c>
      <c r="W156" s="143">
        <f t="shared" si="11"/>
        <v>0</v>
      </c>
      <c r="X156" s="143">
        <v>5.5999999999999999E-3</v>
      </c>
      <c r="Y156" s="143">
        <f t="shared" si="12"/>
        <v>6.1600000000000002E-2</v>
      </c>
      <c r="Z156" s="143">
        <v>0</v>
      </c>
      <c r="AA156" s="144">
        <f t="shared" si="13"/>
        <v>0</v>
      </c>
      <c r="AR156" s="17" t="s">
        <v>147</v>
      </c>
      <c r="AT156" s="17" t="s">
        <v>189</v>
      </c>
      <c r="AU156" s="17" t="s">
        <v>90</v>
      </c>
      <c r="AY156" s="17" t="s">
        <v>120</v>
      </c>
      <c r="BE156" s="145">
        <f t="shared" si="14"/>
        <v>0</v>
      </c>
      <c r="BF156" s="145">
        <f t="shared" si="15"/>
        <v>0</v>
      </c>
      <c r="BG156" s="145">
        <f t="shared" si="16"/>
        <v>0</v>
      </c>
      <c r="BH156" s="145">
        <f t="shared" si="17"/>
        <v>0</v>
      </c>
      <c r="BI156" s="145">
        <f t="shared" si="18"/>
        <v>0</v>
      </c>
      <c r="BJ156" s="17" t="s">
        <v>77</v>
      </c>
      <c r="BK156" s="145">
        <f t="shared" si="19"/>
        <v>0</v>
      </c>
      <c r="BL156" s="17" t="s">
        <v>125</v>
      </c>
      <c r="BM156" s="17" t="s">
        <v>273</v>
      </c>
    </row>
    <row r="157" spans="2:65" s="1" customFormat="1" ht="16.5" customHeight="1">
      <c r="B157" s="136"/>
      <c r="C157" s="146" t="s">
        <v>274</v>
      </c>
      <c r="D157" s="146" t="s">
        <v>189</v>
      </c>
      <c r="E157" s="147" t="s">
        <v>275</v>
      </c>
      <c r="F157" s="209" t="s">
        <v>276</v>
      </c>
      <c r="G157" s="209"/>
      <c r="H157" s="209"/>
      <c r="I157" s="209"/>
      <c r="J157" s="148" t="s">
        <v>196</v>
      </c>
      <c r="K157" s="149">
        <v>4</v>
      </c>
      <c r="L157" s="210"/>
      <c r="M157" s="210"/>
      <c r="N157" s="210">
        <f t="shared" si="10"/>
        <v>0</v>
      </c>
      <c r="O157" s="208"/>
      <c r="P157" s="208"/>
      <c r="Q157" s="208"/>
      <c r="R157" s="141"/>
      <c r="T157" s="142" t="s">
        <v>5</v>
      </c>
      <c r="U157" s="40" t="s">
        <v>37</v>
      </c>
      <c r="V157" s="143">
        <v>0</v>
      </c>
      <c r="W157" s="143">
        <f t="shared" si="11"/>
        <v>0</v>
      </c>
      <c r="X157" s="143">
        <v>7.0000000000000001E-3</v>
      </c>
      <c r="Y157" s="143">
        <f t="shared" si="12"/>
        <v>2.8000000000000001E-2</v>
      </c>
      <c r="Z157" s="143">
        <v>0</v>
      </c>
      <c r="AA157" s="144">
        <f t="shared" si="13"/>
        <v>0</v>
      </c>
      <c r="AR157" s="17" t="s">
        <v>147</v>
      </c>
      <c r="AT157" s="17" t="s">
        <v>189</v>
      </c>
      <c r="AU157" s="17" t="s">
        <v>90</v>
      </c>
      <c r="AY157" s="17" t="s">
        <v>120</v>
      </c>
      <c r="BE157" s="145">
        <f t="shared" si="14"/>
        <v>0</v>
      </c>
      <c r="BF157" s="145">
        <f t="shared" si="15"/>
        <v>0</v>
      </c>
      <c r="BG157" s="145">
        <f t="shared" si="16"/>
        <v>0</v>
      </c>
      <c r="BH157" s="145">
        <f t="shared" si="17"/>
        <v>0</v>
      </c>
      <c r="BI157" s="145">
        <f t="shared" si="18"/>
        <v>0</v>
      </c>
      <c r="BJ157" s="17" t="s">
        <v>77</v>
      </c>
      <c r="BK157" s="145">
        <f t="shared" si="19"/>
        <v>0</v>
      </c>
      <c r="BL157" s="17" t="s">
        <v>125</v>
      </c>
      <c r="BM157" s="17" t="s">
        <v>277</v>
      </c>
    </row>
    <row r="158" spans="2:65" s="1" customFormat="1" ht="16.5" customHeight="1">
      <c r="B158" s="136"/>
      <c r="C158" s="146" t="s">
        <v>278</v>
      </c>
      <c r="D158" s="146" t="s">
        <v>189</v>
      </c>
      <c r="E158" s="147" t="s">
        <v>279</v>
      </c>
      <c r="F158" s="209" t="s">
        <v>280</v>
      </c>
      <c r="G158" s="209"/>
      <c r="H158" s="209"/>
      <c r="I158" s="209"/>
      <c r="J158" s="148" t="s">
        <v>196</v>
      </c>
      <c r="K158" s="149">
        <v>6</v>
      </c>
      <c r="L158" s="210"/>
      <c r="M158" s="210"/>
      <c r="N158" s="210">
        <f t="shared" si="10"/>
        <v>0</v>
      </c>
      <c r="O158" s="208"/>
      <c r="P158" s="208"/>
      <c r="Q158" s="208"/>
      <c r="R158" s="141"/>
      <c r="T158" s="142" t="s">
        <v>5</v>
      </c>
      <c r="U158" s="40" t="s">
        <v>37</v>
      </c>
      <c r="V158" s="143">
        <v>0</v>
      </c>
      <c r="W158" s="143">
        <f t="shared" si="11"/>
        <v>0</v>
      </c>
      <c r="X158" s="143">
        <v>1.7899999999999999E-2</v>
      </c>
      <c r="Y158" s="143">
        <f t="shared" si="12"/>
        <v>0.1074</v>
      </c>
      <c r="Z158" s="143">
        <v>0</v>
      </c>
      <c r="AA158" s="144">
        <f t="shared" si="13"/>
        <v>0</v>
      </c>
      <c r="AR158" s="17" t="s">
        <v>147</v>
      </c>
      <c r="AT158" s="17" t="s">
        <v>189</v>
      </c>
      <c r="AU158" s="17" t="s">
        <v>90</v>
      </c>
      <c r="AY158" s="17" t="s">
        <v>120</v>
      </c>
      <c r="BE158" s="145">
        <f t="shared" si="14"/>
        <v>0</v>
      </c>
      <c r="BF158" s="145">
        <f t="shared" si="15"/>
        <v>0</v>
      </c>
      <c r="BG158" s="145">
        <f t="shared" si="16"/>
        <v>0</v>
      </c>
      <c r="BH158" s="145">
        <f t="shared" si="17"/>
        <v>0</v>
      </c>
      <c r="BI158" s="145">
        <f t="shared" si="18"/>
        <v>0</v>
      </c>
      <c r="BJ158" s="17" t="s">
        <v>77</v>
      </c>
      <c r="BK158" s="145">
        <f t="shared" si="19"/>
        <v>0</v>
      </c>
      <c r="BL158" s="17" t="s">
        <v>125</v>
      </c>
      <c r="BM158" s="17" t="s">
        <v>281</v>
      </c>
    </row>
    <row r="159" spans="2:65" s="1" customFormat="1" ht="16.5" customHeight="1">
      <c r="B159" s="136"/>
      <c r="C159" s="146" t="s">
        <v>282</v>
      </c>
      <c r="D159" s="146" t="s">
        <v>189</v>
      </c>
      <c r="E159" s="147" t="s">
        <v>283</v>
      </c>
      <c r="F159" s="209" t="s">
        <v>284</v>
      </c>
      <c r="G159" s="209"/>
      <c r="H159" s="209"/>
      <c r="I159" s="209"/>
      <c r="J159" s="148" t="s">
        <v>196</v>
      </c>
      <c r="K159" s="149">
        <v>14</v>
      </c>
      <c r="L159" s="210"/>
      <c r="M159" s="210"/>
      <c r="N159" s="210">
        <f t="shared" si="10"/>
        <v>0</v>
      </c>
      <c r="O159" s="208"/>
      <c r="P159" s="208"/>
      <c r="Q159" s="208"/>
      <c r="R159" s="141"/>
      <c r="T159" s="142" t="s">
        <v>5</v>
      </c>
      <c r="U159" s="40" t="s">
        <v>37</v>
      </c>
      <c r="V159" s="143">
        <v>0</v>
      </c>
      <c r="W159" s="143">
        <f t="shared" si="11"/>
        <v>0</v>
      </c>
      <c r="X159" s="143">
        <v>2.47E-2</v>
      </c>
      <c r="Y159" s="143">
        <f t="shared" si="12"/>
        <v>0.3458</v>
      </c>
      <c r="Z159" s="143">
        <v>0</v>
      </c>
      <c r="AA159" s="144">
        <f t="shared" si="13"/>
        <v>0</v>
      </c>
      <c r="AR159" s="17" t="s">
        <v>147</v>
      </c>
      <c r="AT159" s="17" t="s">
        <v>189</v>
      </c>
      <c r="AU159" s="17" t="s">
        <v>90</v>
      </c>
      <c r="AY159" s="17" t="s">
        <v>120</v>
      </c>
      <c r="BE159" s="145">
        <f t="shared" si="14"/>
        <v>0</v>
      </c>
      <c r="BF159" s="145">
        <f t="shared" si="15"/>
        <v>0</v>
      </c>
      <c r="BG159" s="145">
        <f t="shared" si="16"/>
        <v>0</v>
      </c>
      <c r="BH159" s="145">
        <f t="shared" si="17"/>
        <v>0</v>
      </c>
      <c r="BI159" s="145">
        <f t="shared" si="18"/>
        <v>0</v>
      </c>
      <c r="BJ159" s="17" t="s">
        <v>77</v>
      </c>
      <c r="BK159" s="145">
        <f t="shared" si="19"/>
        <v>0</v>
      </c>
      <c r="BL159" s="17" t="s">
        <v>125</v>
      </c>
      <c r="BM159" s="17" t="s">
        <v>285</v>
      </c>
    </row>
    <row r="160" spans="2:65" s="1" customFormat="1" ht="16.5" customHeight="1">
      <c r="B160" s="136"/>
      <c r="C160" s="146" t="s">
        <v>286</v>
      </c>
      <c r="D160" s="146" t="s">
        <v>189</v>
      </c>
      <c r="E160" s="147" t="s">
        <v>287</v>
      </c>
      <c r="F160" s="209" t="s">
        <v>288</v>
      </c>
      <c r="G160" s="209"/>
      <c r="H160" s="209"/>
      <c r="I160" s="209"/>
      <c r="J160" s="148" t="s">
        <v>196</v>
      </c>
      <c r="K160" s="149">
        <v>4</v>
      </c>
      <c r="L160" s="210"/>
      <c r="M160" s="210"/>
      <c r="N160" s="210">
        <f t="shared" si="10"/>
        <v>0</v>
      </c>
      <c r="O160" s="208"/>
      <c r="P160" s="208"/>
      <c r="Q160" s="208"/>
      <c r="R160" s="141"/>
      <c r="T160" s="142" t="s">
        <v>5</v>
      </c>
      <c r="U160" s="40" t="s">
        <v>37</v>
      </c>
      <c r="V160" s="143">
        <v>0</v>
      </c>
      <c r="W160" s="143">
        <f t="shared" si="11"/>
        <v>0</v>
      </c>
      <c r="X160" s="143">
        <v>3.2500000000000001E-2</v>
      </c>
      <c r="Y160" s="143">
        <f t="shared" si="12"/>
        <v>0.13</v>
      </c>
      <c r="Z160" s="143">
        <v>0</v>
      </c>
      <c r="AA160" s="144">
        <f t="shared" si="13"/>
        <v>0</v>
      </c>
      <c r="AR160" s="17" t="s">
        <v>147</v>
      </c>
      <c r="AT160" s="17" t="s">
        <v>189</v>
      </c>
      <c r="AU160" s="17" t="s">
        <v>90</v>
      </c>
      <c r="AY160" s="17" t="s">
        <v>120</v>
      </c>
      <c r="BE160" s="145">
        <f t="shared" si="14"/>
        <v>0</v>
      </c>
      <c r="BF160" s="145">
        <f t="shared" si="15"/>
        <v>0</v>
      </c>
      <c r="BG160" s="145">
        <f t="shared" si="16"/>
        <v>0</v>
      </c>
      <c r="BH160" s="145">
        <f t="shared" si="17"/>
        <v>0</v>
      </c>
      <c r="BI160" s="145">
        <f t="shared" si="18"/>
        <v>0</v>
      </c>
      <c r="BJ160" s="17" t="s">
        <v>77</v>
      </c>
      <c r="BK160" s="145">
        <f t="shared" si="19"/>
        <v>0</v>
      </c>
      <c r="BL160" s="17" t="s">
        <v>125</v>
      </c>
      <c r="BM160" s="17" t="s">
        <v>289</v>
      </c>
    </row>
    <row r="161" spans="2:65" s="1" customFormat="1" ht="16.5" customHeight="1">
      <c r="B161" s="136"/>
      <c r="C161" s="146" t="s">
        <v>290</v>
      </c>
      <c r="D161" s="146" t="s">
        <v>189</v>
      </c>
      <c r="E161" s="147" t="s">
        <v>291</v>
      </c>
      <c r="F161" s="209" t="s">
        <v>292</v>
      </c>
      <c r="G161" s="209"/>
      <c r="H161" s="209"/>
      <c r="I161" s="209"/>
      <c r="J161" s="148" t="s">
        <v>196</v>
      </c>
      <c r="K161" s="149">
        <v>20</v>
      </c>
      <c r="L161" s="210"/>
      <c r="M161" s="210"/>
      <c r="N161" s="210">
        <f t="shared" si="10"/>
        <v>0</v>
      </c>
      <c r="O161" s="208"/>
      <c r="P161" s="208"/>
      <c r="Q161" s="208"/>
      <c r="R161" s="141"/>
      <c r="T161" s="142" t="s">
        <v>5</v>
      </c>
      <c r="U161" s="40" t="s">
        <v>37</v>
      </c>
      <c r="V161" s="143">
        <v>0</v>
      </c>
      <c r="W161" s="143">
        <f t="shared" si="11"/>
        <v>0</v>
      </c>
      <c r="X161" s="143">
        <v>1.3299999999999999E-2</v>
      </c>
      <c r="Y161" s="143">
        <f t="shared" si="12"/>
        <v>0.26600000000000001</v>
      </c>
      <c r="Z161" s="143">
        <v>0</v>
      </c>
      <c r="AA161" s="144">
        <f t="shared" si="13"/>
        <v>0</v>
      </c>
      <c r="AR161" s="17" t="s">
        <v>147</v>
      </c>
      <c r="AT161" s="17" t="s">
        <v>189</v>
      </c>
      <c r="AU161" s="17" t="s">
        <v>90</v>
      </c>
      <c r="AY161" s="17" t="s">
        <v>120</v>
      </c>
      <c r="BE161" s="145">
        <f t="shared" si="14"/>
        <v>0</v>
      </c>
      <c r="BF161" s="145">
        <f t="shared" si="15"/>
        <v>0</v>
      </c>
      <c r="BG161" s="145">
        <f t="shared" si="16"/>
        <v>0</v>
      </c>
      <c r="BH161" s="145">
        <f t="shared" si="17"/>
        <v>0</v>
      </c>
      <c r="BI161" s="145">
        <f t="shared" si="18"/>
        <v>0</v>
      </c>
      <c r="BJ161" s="17" t="s">
        <v>77</v>
      </c>
      <c r="BK161" s="145">
        <f t="shared" si="19"/>
        <v>0</v>
      </c>
      <c r="BL161" s="17" t="s">
        <v>125</v>
      </c>
      <c r="BM161" s="17" t="s">
        <v>293</v>
      </c>
    </row>
    <row r="162" spans="2:65" s="1" customFormat="1" ht="16.5" customHeight="1">
      <c r="B162" s="136"/>
      <c r="C162" s="146" t="s">
        <v>294</v>
      </c>
      <c r="D162" s="146" t="s">
        <v>189</v>
      </c>
      <c r="E162" s="147" t="s">
        <v>295</v>
      </c>
      <c r="F162" s="209" t="s">
        <v>296</v>
      </c>
      <c r="G162" s="209"/>
      <c r="H162" s="209"/>
      <c r="I162" s="209"/>
      <c r="J162" s="148" t="s">
        <v>196</v>
      </c>
      <c r="K162" s="149">
        <v>4</v>
      </c>
      <c r="L162" s="210"/>
      <c r="M162" s="210"/>
      <c r="N162" s="210">
        <f t="shared" si="10"/>
        <v>0</v>
      </c>
      <c r="O162" s="208"/>
      <c r="P162" s="208"/>
      <c r="Q162" s="208"/>
      <c r="R162" s="141"/>
      <c r="T162" s="142" t="s">
        <v>5</v>
      </c>
      <c r="U162" s="40" t="s">
        <v>37</v>
      </c>
      <c r="V162" s="143">
        <v>0</v>
      </c>
      <c r="W162" s="143">
        <f t="shared" si="11"/>
        <v>0</v>
      </c>
      <c r="X162" s="143">
        <v>2.9499999999999998E-2</v>
      </c>
      <c r="Y162" s="143">
        <f t="shared" si="12"/>
        <v>0.11799999999999999</v>
      </c>
      <c r="Z162" s="143">
        <v>0</v>
      </c>
      <c r="AA162" s="144">
        <f t="shared" si="13"/>
        <v>0</v>
      </c>
      <c r="AR162" s="17" t="s">
        <v>147</v>
      </c>
      <c r="AT162" s="17" t="s">
        <v>189</v>
      </c>
      <c r="AU162" s="17" t="s">
        <v>90</v>
      </c>
      <c r="AY162" s="17" t="s">
        <v>120</v>
      </c>
      <c r="BE162" s="145">
        <f t="shared" si="14"/>
        <v>0</v>
      </c>
      <c r="BF162" s="145">
        <f t="shared" si="15"/>
        <v>0</v>
      </c>
      <c r="BG162" s="145">
        <f t="shared" si="16"/>
        <v>0</v>
      </c>
      <c r="BH162" s="145">
        <f t="shared" si="17"/>
        <v>0</v>
      </c>
      <c r="BI162" s="145">
        <f t="shared" si="18"/>
        <v>0</v>
      </c>
      <c r="BJ162" s="17" t="s">
        <v>77</v>
      </c>
      <c r="BK162" s="145">
        <f t="shared" si="19"/>
        <v>0</v>
      </c>
      <c r="BL162" s="17" t="s">
        <v>125</v>
      </c>
      <c r="BM162" s="17" t="s">
        <v>297</v>
      </c>
    </row>
    <row r="163" spans="2:65" s="1" customFormat="1" ht="16.5" customHeight="1">
      <c r="B163" s="136"/>
      <c r="C163" s="146" t="s">
        <v>298</v>
      </c>
      <c r="D163" s="146" t="s">
        <v>189</v>
      </c>
      <c r="E163" s="147" t="s">
        <v>299</v>
      </c>
      <c r="F163" s="209" t="s">
        <v>300</v>
      </c>
      <c r="G163" s="209"/>
      <c r="H163" s="209"/>
      <c r="I163" s="209"/>
      <c r="J163" s="148" t="s">
        <v>301</v>
      </c>
      <c r="K163" s="149">
        <v>20</v>
      </c>
      <c r="L163" s="210"/>
      <c r="M163" s="210"/>
      <c r="N163" s="210">
        <f t="shared" si="10"/>
        <v>0</v>
      </c>
      <c r="O163" s="208"/>
      <c r="P163" s="208"/>
      <c r="Q163" s="208"/>
      <c r="R163" s="141"/>
      <c r="T163" s="142" t="s">
        <v>5</v>
      </c>
      <c r="U163" s="40" t="s">
        <v>37</v>
      </c>
      <c r="V163" s="143">
        <v>0</v>
      </c>
      <c r="W163" s="143">
        <f t="shared" si="11"/>
        <v>0</v>
      </c>
      <c r="X163" s="143">
        <v>1E-3</v>
      </c>
      <c r="Y163" s="143">
        <f t="shared" si="12"/>
        <v>0.02</v>
      </c>
      <c r="Z163" s="143">
        <v>0</v>
      </c>
      <c r="AA163" s="144">
        <f t="shared" si="13"/>
        <v>0</v>
      </c>
      <c r="AR163" s="17" t="s">
        <v>147</v>
      </c>
      <c r="AT163" s="17" t="s">
        <v>189</v>
      </c>
      <c r="AU163" s="17" t="s">
        <v>90</v>
      </c>
      <c r="AY163" s="17" t="s">
        <v>120</v>
      </c>
      <c r="BE163" s="145">
        <f t="shared" si="14"/>
        <v>0</v>
      </c>
      <c r="BF163" s="145">
        <f t="shared" si="15"/>
        <v>0</v>
      </c>
      <c r="BG163" s="145">
        <f t="shared" si="16"/>
        <v>0</v>
      </c>
      <c r="BH163" s="145">
        <f t="shared" si="17"/>
        <v>0</v>
      </c>
      <c r="BI163" s="145">
        <f t="shared" si="18"/>
        <v>0</v>
      </c>
      <c r="BJ163" s="17" t="s">
        <v>77</v>
      </c>
      <c r="BK163" s="145">
        <f t="shared" si="19"/>
        <v>0</v>
      </c>
      <c r="BL163" s="17" t="s">
        <v>125</v>
      </c>
      <c r="BM163" s="17" t="s">
        <v>302</v>
      </c>
    </row>
    <row r="164" spans="2:65" s="1" customFormat="1" ht="16.5" customHeight="1">
      <c r="B164" s="136"/>
      <c r="C164" s="137" t="s">
        <v>303</v>
      </c>
      <c r="D164" s="137" t="s">
        <v>121</v>
      </c>
      <c r="E164" s="138" t="s">
        <v>304</v>
      </c>
      <c r="F164" s="207" t="s">
        <v>305</v>
      </c>
      <c r="G164" s="207"/>
      <c r="H164" s="207"/>
      <c r="I164" s="207"/>
      <c r="J164" s="139" t="s">
        <v>196</v>
      </c>
      <c r="K164" s="140">
        <v>20</v>
      </c>
      <c r="L164" s="208"/>
      <c r="M164" s="208"/>
      <c r="N164" s="208">
        <f t="shared" si="10"/>
        <v>0</v>
      </c>
      <c r="O164" s="208"/>
      <c r="P164" s="208"/>
      <c r="Q164" s="208"/>
      <c r="R164" s="141"/>
      <c r="T164" s="142" t="s">
        <v>5</v>
      </c>
      <c r="U164" s="40" t="s">
        <v>37</v>
      </c>
      <c r="V164" s="143">
        <v>0.86299999999999999</v>
      </c>
      <c r="W164" s="143">
        <f t="shared" si="11"/>
        <v>17.259999999999998</v>
      </c>
      <c r="X164" s="143">
        <v>0.12303</v>
      </c>
      <c r="Y164" s="143">
        <f t="shared" si="12"/>
        <v>2.4605999999999999</v>
      </c>
      <c r="Z164" s="143">
        <v>0</v>
      </c>
      <c r="AA164" s="144">
        <f t="shared" si="13"/>
        <v>0</v>
      </c>
      <c r="AR164" s="17" t="s">
        <v>125</v>
      </c>
      <c r="AT164" s="17" t="s">
        <v>121</v>
      </c>
      <c r="AU164" s="17" t="s">
        <v>90</v>
      </c>
      <c r="AY164" s="17" t="s">
        <v>120</v>
      </c>
      <c r="BE164" s="145">
        <f t="shared" si="14"/>
        <v>0</v>
      </c>
      <c r="BF164" s="145">
        <f t="shared" si="15"/>
        <v>0</v>
      </c>
      <c r="BG164" s="145">
        <f t="shared" si="16"/>
        <v>0</v>
      </c>
      <c r="BH164" s="145">
        <f t="shared" si="17"/>
        <v>0</v>
      </c>
      <c r="BI164" s="145">
        <f t="shared" si="18"/>
        <v>0</v>
      </c>
      <c r="BJ164" s="17" t="s">
        <v>77</v>
      </c>
      <c r="BK164" s="145">
        <f t="shared" si="19"/>
        <v>0</v>
      </c>
      <c r="BL164" s="17" t="s">
        <v>125</v>
      </c>
      <c r="BM164" s="17" t="s">
        <v>306</v>
      </c>
    </row>
    <row r="165" spans="2:65" s="1" customFormat="1" ht="16.5" customHeight="1">
      <c r="B165" s="136"/>
      <c r="C165" s="137" t="s">
        <v>307</v>
      </c>
      <c r="D165" s="137" t="s">
        <v>121</v>
      </c>
      <c r="E165" s="138" t="s">
        <v>308</v>
      </c>
      <c r="F165" s="207" t="s">
        <v>309</v>
      </c>
      <c r="G165" s="207"/>
      <c r="H165" s="207"/>
      <c r="I165" s="207"/>
      <c r="J165" s="139" t="s">
        <v>196</v>
      </c>
      <c r="K165" s="140">
        <v>4</v>
      </c>
      <c r="L165" s="208"/>
      <c r="M165" s="208"/>
      <c r="N165" s="208">
        <f t="shared" si="10"/>
        <v>0</v>
      </c>
      <c r="O165" s="208"/>
      <c r="P165" s="208"/>
      <c r="Q165" s="208"/>
      <c r="R165" s="141"/>
      <c r="T165" s="142" t="s">
        <v>5</v>
      </c>
      <c r="U165" s="40" t="s">
        <v>37</v>
      </c>
      <c r="V165" s="143">
        <v>1.1819999999999999</v>
      </c>
      <c r="W165" s="143">
        <f t="shared" si="11"/>
        <v>4.7279999999999998</v>
      </c>
      <c r="X165" s="143">
        <v>0.32906000000000002</v>
      </c>
      <c r="Y165" s="143">
        <f t="shared" si="12"/>
        <v>1.3162400000000001</v>
      </c>
      <c r="Z165" s="143">
        <v>0</v>
      </c>
      <c r="AA165" s="144">
        <f t="shared" si="13"/>
        <v>0</v>
      </c>
      <c r="AR165" s="17" t="s">
        <v>125</v>
      </c>
      <c r="AT165" s="17" t="s">
        <v>121</v>
      </c>
      <c r="AU165" s="17" t="s">
        <v>90</v>
      </c>
      <c r="AY165" s="17" t="s">
        <v>120</v>
      </c>
      <c r="BE165" s="145">
        <f t="shared" si="14"/>
        <v>0</v>
      </c>
      <c r="BF165" s="145">
        <f t="shared" si="15"/>
        <v>0</v>
      </c>
      <c r="BG165" s="145">
        <f t="shared" si="16"/>
        <v>0</v>
      </c>
      <c r="BH165" s="145">
        <f t="shared" si="17"/>
        <v>0</v>
      </c>
      <c r="BI165" s="145">
        <f t="shared" si="18"/>
        <v>0</v>
      </c>
      <c r="BJ165" s="17" t="s">
        <v>77</v>
      </c>
      <c r="BK165" s="145">
        <f t="shared" si="19"/>
        <v>0</v>
      </c>
      <c r="BL165" s="17" t="s">
        <v>125</v>
      </c>
      <c r="BM165" s="17" t="s">
        <v>310</v>
      </c>
    </row>
    <row r="166" spans="2:65" s="1" customFormat="1" ht="25.5" customHeight="1">
      <c r="B166" s="136"/>
      <c r="C166" s="137" t="s">
        <v>311</v>
      </c>
      <c r="D166" s="137" t="s">
        <v>121</v>
      </c>
      <c r="E166" s="138" t="s">
        <v>312</v>
      </c>
      <c r="F166" s="207" t="s">
        <v>313</v>
      </c>
      <c r="G166" s="207"/>
      <c r="H166" s="207"/>
      <c r="I166" s="207"/>
      <c r="J166" s="139" t="s">
        <v>196</v>
      </c>
      <c r="K166" s="140">
        <v>24</v>
      </c>
      <c r="L166" s="208"/>
      <c r="M166" s="208"/>
      <c r="N166" s="208">
        <f t="shared" si="10"/>
        <v>0</v>
      </c>
      <c r="O166" s="208"/>
      <c r="P166" s="208"/>
      <c r="Q166" s="208"/>
      <c r="R166" s="141"/>
      <c r="T166" s="142" t="s">
        <v>5</v>
      </c>
      <c r="U166" s="40" t="s">
        <v>37</v>
      </c>
      <c r="V166" s="143">
        <v>0.40300000000000002</v>
      </c>
      <c r="W166" s="143">
        <f t="shared" si="11"/>
        <v>9.6720000000000006</v>
      </c>
      <c r="X166" s="143">
        <v>1.6000000000000001E-4</v>
      </c>
      <c r="Y166" s="143">
        <f t="shared" si="12"/>
        <v>3.8400000000000005E-3</v>
      </c>
      <c r="Z166" s="143">
        <v>0</v>
      </c>
      <c r="AA166" s="144">
        <f t="shared" si="13"/>
        <v>0</v>
      </c>
      <c r="AR166" s="17" t="s">
        <v>125</v>
      </c>
      <c r="AT166" s="17" t="s">
        <v>121</v>
      </c>
      <c r="AU166" s="17" t="s">
        <v>90</v>
      </c>
      <c r="AY166" s="17" t="s">
        <v>120</v>
      </c>
      <c r="BE166" s="145">
        <f t="shared" si="14"/>
        <v>0</v>
      </c>
      <c r="BF166" s="145">
        <f t="shared" si="15"/>
        <v>0</v>
      </c>
      <c r="BG166" s="145">
        <f t="shared" si="16"/>
        <v>0</v>
      </c>
      <c r="BH166" s="145">
        <f t="shared" si="17"/>
        <v>0</v>
      </c>
      <c r="BI166" s="145">
        <f t="shared" si="18"/>
        <v>0</v>
      </c>
      <c r="BJ166" s="17" t="s">
        <v>77</v>
      </c>
      <c r="BK166" s="145">
        <f t="shared" si="19"/>
        <v>0</v>
      </c>
      <c r="BL166" s="17" t="s">
        <v>125</v>
      </c>
      <c r="BM166" s="17" t="s">
        <v>314</v>
      </c>
    </row>
    <row r="167" spans="2:65" s="9" customFormat="1" ht="29.85" customHeight="1">
      <c r="B167" s="125"/>
      <c r="C167" s="126"/>
      <c r="D167" s="135" t="s">
        <v>104</v>
      </c>
      <c r="E167" s="135"/>
      <c r="F167" s="135"/>
      <c r="G167" s="135"/>
      <c r="H167" s="135"/>
      <c r="I167" s="135"/>
      <c r="J167" s="135"/>
      <c r="K167" s="135"/>
      <c r="L167" s="135"/>
      <c r="M167" s="135"/>
      <c r="N167" s="218">
        <f>BK167</f>
        <v>0</v>
      </c>
      <c r="O167" s="219"/>
      <c r="P167" s="219"/>
      <c r="Q167" s="219"/>
      <c r="R167" s="128"/>
      <c r="T167" s="129"/>
      <c r="U167" s="126"/>
      <c r="V167" s="126"/>
      <c r="W167" s="130">
        <f>W168</f>
        <v>687.39815399999998</v>
      </c>
      <c r="X167" s="126"/>
      <c r="Y167" s="130">
        <f>Y168</f>
        <v>0</v>
      </c>
      <c r="Z167" s="126"/>
      <c r="AA167" s="131">
        <f>AA168</f>
        <v>0</v>
      </c>
      <c r="AR167" s="132" t="s">
        <v>77</v>
      </c>
      <c r="AT167" s="133" t="s">
        <v>71</v>
      </c>
      <c r="AU167" s="133" t="s">
        <v>77</v>
      </c>
      <c r="AY167" s="132" t="s">
        <v>120</v>
      </c>
      <c r="BK167" s="134">
        <f>BK168</f>
        <v>0</v>
      </c>
    </row>
    <row r="168" spans="2:65" s="1" customFormat="1" ht="16.5" customHeight="1">
      <c r="B168" s="136"/>
      <c r="C168" s="137" t="s">
        <v>315</v>
      </c>
      <c r="D168" s="137" t="s">
        <v>121</v>
      </c>
      <c r="E168" s="138" t="s">
        <v>316</v>
      </c>
      <c r="F168" s="207" t="s">
        <v>317</v>
      </c>
      <c r="G168" s="207"/>
      <c r="H168" s="207"/>
      <c r="I168" s="207"/>
      <c r="J168" s="139" t="s">
        <v>166</v>
      </c>
      <c r="K168" s="140">
        <v>431.24099999999999</v>
      </c>
      <c r="L168" s="208"/>
      <c r="M168" s="208"/>
      <c r="N168" s="208">
        <f>ROUND(L168*K168,2)</f>
        <v>0</v>
      </c>
      <c r="O168" s="208"/>
      <c r="P168" s="208"/>
      <c r="Q168" s="208"/>
      <c r="R168" s="141"/>
      <c r="T168" s="142" t="s">
        <v>5</v>
      </c>
      <c r="U168" s="150" t="s">
        <v>37</v>
      </c>
      <c r="V168" s="151">
        <v>1.5940000000000001</v>
      </c>
      <c r="W168" s="151">
        <f>V168*K168</f>
        <v>687.39815399999998</v>
      </c>
      <c r="X168" s="151">
        <v>0</v>
      </c>
      <c r="Y168" s="151">
        <f>X168*K168</f>
        <v>0</v>
      </c>
      <c r="Z168" s="151">
        <v>0</v>
      </c>
      <c r="AA168" s="152">
        <f>Z168*K168</f>
        <v>0</v>
      </c>
      <c r="AR168" s="17" t="s">
        <v>125</v>
      </c>
      <c r="AT168" s="17" t="s">
        <v>121</v>
      </c>
      <c r="AU168" s="17" t="s">
        <v>90</v>
      </c>
      <c r="AY168" s="17" t="s">
        <v>120</v>
      </c>
      <c r="BE168" s="145">
        <f>IF(U168="základní",N168,0)</f>
        <v>0</v>
      </c>
      <c r="BF168" s="145">
        <f>IF(U168="snížená",N168,0)</f>
        <v>0</v>
      </c>
      <c r="BG168" s="145">
        <f>IF(U168="zákl. přenesená",N168,0)</f>
        <v>0</v>
      </c>
      <c r="BH168" s="145">
        <f>IF(U168="sníž. přenesená",N168,0)</f>
        <v>0</v>
      </c>
      <c r="BI168" s="145">
        <f>IF(U168="nulová",N168,0)</f>
        <v>0</v>
      </c>
      <c r="BJ168" s="17" t="s">
        <v>77</v>
      </c>
      <c r="BK168" s="145">
        <f>ROUND(L168*K168,2)</f>
        <v>0</v>
      </c>
      <c r="BL168" s="17" t="s">
        <v>125</v>
      </c>
      <c r="BM168" s="17" t="s">
        <v>318</v>
      </c>
    </row>
    <row r="169" spans="2:65" s="1" customFormat="1" ht="6.9" customHeight="1">
      <c r="B169" s="55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7"/>
    </row>
  </sheetData>
  <mergeCells count="207">
    <mergeCell ref="N129:Q129"/>
    <mergeCell ref="N130:Q130"/>
    <mergeCell ref="N133:Q133"/>
    <mergeCell ref="N167:Q167"/>
    <mergeCell ref="H1:K1"/>
    <mergeCell ref="S2:AC2"/>
    <mergeCell ref="F165:I165"/>
    <mergeCell ref="L165:M165"/>
    <mergeCell ref="N165:Q165"/>
    <mergeCell ref="F166:I166"/>
    <mergeCell ref="L166:M166"/>
    <mergeCell ref="N166:Q166"/>
    <mergeCell ref="F168:I168"/>
    <mergeCell ref="L168:M168"/>
    <mergeCell ref="N168:Q168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1:I131"/>
    <mergeCell ref="L131:M131"/>
    <mergeCell ref="N131:Q131"/>
    <mergeCell ref="F132:I132"/>
    <mergeCell ref="L132:M132"/>
    <mergeCell ref="N132:Q132"/>
    <mergeCell ref="F134:I134"/>
    <mergeCell ref="L134:M134"/>
    <mergeCell ref="N134:Q134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3:I123"/>
    <mergeCell ref="L123:M123"/>
    <mergeCell ref="N123:Q123"/>
    <mergeCell ref="F124:I124"/>
    <mergeCell ref="L124:M124"/>
    <mergeCell ref="N124:Q124"/>
    <mergeCell ref="F125:I125"/>
    <mergeCell ref="L125:M125"/>
    <mergeCell ref="N125:Q125"/>
    <mergeCell ref="F120:I120"/>
    <mergeCell ref="L120:M120"/>
    <mergeCell ref="N120:Q120"/>
    <mergeCell ref="F121:I121"/>
    <mergeCell ref="L121:M121"/>
    <mergeCell ref="N121:Q121"/>
    <mergeCell ref="F122:I122"/>
    <mergeCell ref="L122:M122"/>
    <mergeCell ref="N122:Q122"/>
    <mergeCell ref="F117:I117"/>
    <mergeCell ref="L117:M117"/>
    <mergeCell ref="N117:Q117"/>
    <mergeCell ref="F118:I118"/>
    <mergeCell ref="L118:M118"/>
    <mergeCell ref="N118:Q118"/>
    <mergeCell ref="F119:I119"/>
    <mergeCell ref="L119:M119"/>
    <mergeCell ref="N119:Q119"/>
    <mergeCell ref="M107:P107"/>
    <mergeCell ref="M109:Q109"/>
    <mergeCell ref="M110:Q110"/>
    <mergeCell ref="F112:I112"/>
    <mergeCell ref="L112:M112"/>
    <mergeCell ref="N112:Q112"/>
    <mergeCell ref="F116:I116"/>
    <mergeCell ref="L116:M116"/>
    <mergeCell ref="N116:Q116"/>
    <mergeCell ref="N113:Q113"/>
    <mergeCell ref="N114:Q114"/>
    <mergeCell ref="N115:Q115"/>
    <mergeCell ref="N89:Q89"/>
    <mergeCell ref="N90:Q90"/>
    <mergeCell ref="N91:Q91"/>
    <mergeCell ref="N92:Q92"/>
    <mergeCell ref="N93:Q93"/>
    <mergeCell ref="N95:Q95"/>
    <mergeCell ref="L97:Q97"/>
    <mergeCell ref="C103:Q103"/>
    <mergeCell ref="F105:P105"/>
    <mergeCell ref="C76:Q76"/>
    <mergeCell ref="F78:P78"/>
    <mergeCell ref="M80:P80"/>
    <mergeCell ref="M82:Q82"/>
    <mergeCell ref="M83:Q83"/>
    <mergeCell ref="C85:G85"/>
    <mergeCell ref="N85:Q85"/>
    <mergeCell ref="N87:Q87"/>
    <mergeCell ref="N88:Q88"/>
    <mergeCell ref="H32:J32"/>
    <mergeCell ref="M32:P32"/>
    <mergeCell ref="H33:J33"/>
    <mergeCell ref="M33:P33"/>
    <mergeCell ref="H34:J34"/>
    <mergeCell ref="M34:P34"/>
    <mergeCell ref="H35:J35"/>
    <mergeCell ref="M35:P35"/>
    <mergeCell ref="L37:P37"/>
    <mergeCell ref="O17:P17"/>
    <mergeCell ref="O19:P19"/>
    <mergeCell ref="O20:P20"/>
    <mergeCell ref="E23:L23"/>
    <mergeCell ref="M26:P26"/>
    <mergeCell ref="M27:P27"/>
    <mergeCell ref="M29:P29"/>
    <mergeCell ref="H31:J31"/>
    <mergeCell ref="M31:P31"/>
    <mergeCell ref="C2:Q2"/>
    <mergeCell ref="C4:Q4"/>
    <mergeCell ref="F6:P6"/>
    <mergeCell ref="O8:P8"/>
    <mergeCell ref="O10:P10"/>
    <mergeCell ref="O11:P11"/>
    <mergeCell ref="O13:P13"/>
    <mergeCell ref="O14:P14"/>
    <mergeCell ref="O16:P16"/>
  </mergeCells>
  <hyperlinks>
    <hyperlink ref="F1:G1" location="C2" display="1) Krycí list rozpočtu" xr:uid="{00000000-0004-0000-0100-000000000000}"/>
    <hyperlink ref="H1:K1" location="C85" display="2) Rekapitulace rozpočtu" xr:uid="{00000000-0004-0000-0100-000001000000}"/>
    <hyperlink ref="L1" location="C112" display="3) Rozpočet" xr:uid="{00000000-0004-0000-0100-000002000000}"/>
    <hyperlink ref="S1:T1" location="'Rekapitulace stavby'!C2" display="Rekapitulace stavby" xr:uid="{00000000-0004-0000-01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235"/>
  <sheetViews>
    <sheetView showGridLines="0" workbookViewId="0">
      <pane ySplit="1" topLeftCell="A210" activePane="bottomLeft" state="frozen"/>
      <selection pane="bottomLeft" activeCell="AE233" sqref="AE233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>
      <c r="A1" s="100"/>
      <c r="B1" s="11"/>
      <c r="C1" s="11"/>
      <c r="D1" s="12" t="s">
        <v>1</v>
      </c>
      <c r="E1" s="11"/>
      <c r="F1" s="13" t="s">
        <v>85</v>
      </c>
      <c r="G1" s="13"/>
      <c r="H1" s="220" t="s">
        <v>86</v>
      </c>
      <c r="I1" s="220"/>
      <c r="J1" s="220"/>
      <c r="K1" s="220"/>
      <c r="L1" s="13" t="s">
        <v>87</v>
      </c>
      <c r="M1" s="11"/>
      <c r="N1" s="11"/>
      <c r="O1" s="12" t="s">
        <v>88</v>
      </c>
      <c r="P1" s="11"/>
      <c r="Q1" s="11"/>
      <c r="R1" s="11"/>
      <c r="S1" s="13" t="s">
        <v>89</v>
      </c>
      <c r="T1" s="13"/>
      <c r="U1" s="100"/>
      <c r="V1" s="100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" customHeight="1">
      <c r="C2" s="153" t="s">
        <v>7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S2" s="188" t="s">
        <v>8</v>
      </c>
      <c r="T2" s="189"/>
      <c r="U2" s="189"/>
      <c r="V2" s="189"/>
      <c r="W2" s="189"/>
      <c r="X2" s="189"/>
      <c r="Y2" s="189"/>
      <c r="Z2" s="189"/>
      <c r="AA2" s="189"/>
      <c r="AB2" s="189"/>
      <c r="AC2" s="189"/>
      <c r="AT2" s="17" t="s">
        <v>80</v>
      </c>
    </row>
    <row r="3" spans="1:6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90</v>
      </c>
    </row>
    <row r="4" spans="1:66" ht="36.9" customHeight="1">
      <c r="B4" s="21"/>
      <c r="C4" s="155" t="s">
        <v>91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22"/>
      <c r="T4" s="23" t="s">
        <v>13</v>
      </c>
      <c r="AT4" s="17" t="s">
        <v>6</v>
      </c>
    </row>
    <row r="5" spans="1:66" ht="6.9" customHeight="1"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2"/>
    </row>
    <row r="6" spans="1:66" ht="25.35" customHeight="1">
      <c r="B6" s="21"/>
      <c r="C6" s="24"/>
      <c r="D6" s="28" t="s">
        <v>17</v>
      </c>
      <c r="E6" s="24"/>
      <c r="F6" s="221" t="str">
        <f>'Rekapitulace stavby'!K6</f>
        <v>vodovodní řady Kostomlaty</v>
      </c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4"/>
      <c r="R6" s="22"/>
    </row>
    <row r="7" spans="1:66" s="1" customFormat="1" ht="32.85" customHeight="1">
      <c r="B7" s="31"/>
      <c r="C7" s="32"/>
      <c r="D7" s="27" t="s">
        <v>319</v>
      </c>
      <c r="E7" s="32"/>
      <c r="F7" s="159" t="s">
        <v>320</v>
      </c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32"/>
      <c r="R7" s="33"/>
    </row>
    <row r="8" spans="1:66" s="1" customFormat="1" ht="14.4" customHeight="1">
      <c r="B8" s="31"/>
      <c r="C8" s="32"/>
      <c r="D8" s="28" t="s">
        <v>19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5</v>
      </c>
      <c r="P8" s="32"/>
      <c r="Q8" s="32"/>
      <c r="R8" s="33"/>
    </row>
    <row r="9" spans="1:66" s="1" customFormat="1" ht="14.4" customHeight="1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191" t="str">
        <f>'Rekapitulace stavby'!AN8</f>
        <v>17. 9. 2019</v>
      </c>
      <c r="P9" s="191"/>
      <c r="Q9" s="32"/>
      <c r="R9" s="33"/>
    </row>
    <row r="10" spans="1:66" s="1" customFormat="1" ht="10.8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" customHeight="1">
      <c r="B11" s="31"/>
      <c r="C11" s="32"/>
      <c r="D11" s="28" t="s">
        <v>25</v>
      </c>
      <c r="E11" s="32"/>
      <c r="F11" s="32"/>
      <c r="G11" s="32"/>
      <c r="H11" s="32"/>
      <c r="I11" s="32"/>
      <c r="J11" s="32"/>
      <c r="K11" s="32"/>
      <c r="L11" s="32"/>
      <c r="M11" s="28" t="s">
        <v>26</v>
      </c>
      <c r="N11" s="32"/>
      <c r="O11" s="157" t="str">
        <f>IF('Rekapitulace stavby'!AN10="","",'Rekapitulace stavby'!AN10)</f>
        <v/>
      </c>
      <c r="P11" s="157"/>
      <c r="Q11" s="32"/>
      <c r="R11" s="33"/>
    </row>
    <row r="12" spans="1:66" s="1" customFormat="1" ht="18" customHeight="1">
      <c r="B12" s="31"/>
      <c r="C12" s="32"/>
      <c r="D12" s="32"/>
      <c r="E12" s="26" t="str">
        <f>IF('Rekapitulace stavby'!E11="","",'Rekapitulace stavby'!E11)</f>
        <v xml:space="preserve"> </v>
      </c>
      <c r="F12" s="32"/>
      <c r="G12" s="32"/>
      <c r="H12" s="32"/>
      <c r="I12" s="32"/>
      <c r="J12" s="32"/>
      <c r="K12" s="32"/>
      <c r="L12" s="32"/>
      <c r="M12" s="28" t="s">
        <v>27</v>
      </c>
      <c r="N12" s="32"/>
      <c r="O12" s="157" t="str">
        <f>IF('Rekapitulace stavby'!AN11="","",'Rekapitulace stavby'!AN11)</f>
        <v/>
      </c>
      <c r="P12" s="157"/>
      <c r="Q12" s="32"/>
      <c r="R12" s="33"/>
    </row>
    <row r="13" spans="1:66" s="1" customFormat="1" ht="6.9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" customHeight="1">
      <c r="B14" s="31"/>
      <c r="C14" s="32"/>
      <c r="D14" s="28" t="s">
        <v>28</v>
      </c>
      <c r="E14" s="32"/>
      <c r="F14" s="32"/>
      <c r="G14" s="32"/>
      <c r="H14" s="32"/>
      <c r="I14" s="32"/>
      <c r="J14" s="32"/>
      <c r="K14" s="32"/>
      <c r="L14" s="32"/>
      <c r="M14" s="28" t="s">
        <v>26</v>
      </c>
      <c r="N14" s="32"/>
      <c r="O14" s="157" t="str">
        <f>IF('Rekapitulace stavby'!AN13="","",'Rekapitulace stavby'!AN13)</f>
        <v/>
      </c>
      <c r="P14" s="157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IF('Rekapitulace stavby'!E14="","",'Rekapitulace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27</v>
      </c>
      <c r="N15" s="32"/>
      <c r="O15" s="157" t="str">
        <f>IF('Rekapitulace stavby'!AN14="","",'Rekapitulace stavby'!AN14)</f>
        <v/>
      </c>
      <c r="P15" s="157"/>
      <c r="Q15" s="32"/>
      <c r="R15" s="33"/>
    </row>
    <row r="16" spans="1:66" s="1" customFormat="1" ht="6.9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" customHeight="1">
      <c r="B17" s="31"/>
      <c r="C17" s="32"/>
      <c r="D17" s="28" t="s">
        <v>29</v>
      </c>
      <c r="E17" s="32"/>
      <c r="F17" s="32"/>
      <c r="G17" s="32"/>
      <c r="H17" s="32"/>
      <c r="I17" s="32"/>
      <c r="J17" s="32"/>
      <c r="K17" s="32"/>
      <c r="L17" s="32"/>
      <c r="M17" s="28" t="s">
        <v>26</v>
      </c>
      <c r="N17" s="32"/>
      <c r="O17" s="157" t="str">
        <f>IF('Rekapitulace stavby'!AN16="","",'Rekapitulace stavby'!AN16)</f>
        <v/>
      </c>
      <c r="P17" s="157"/>
      <c r="Q17" s="32"/>
      <c r="R17" s="33"/>
    </row>
    <row r="18" spans="2:18" s="1" customFormat="1" ht="18" customHeight="1">
      <c r="B18" s="31"/>
      <c r="C18" s="32"/>
      <c r="D18" s="32"/>
      <c r="E18" s="26" t="str">
        <f>IF('Rekapitulace stavby'!E17="","",'Rekapitulace stavby'!E17)</f>
        <v xml:space="preserve"> </v>
      </c>
      <c r="F18" s="32"/>
      <c r="G18" s="32"/>
      <c r="H18" s="32"/>
      <c r="I18" s="32"/>
      <c r="J18" s="32"/>
      <c r="K18" s="32"/>
      <c r="L18" s="32"/>
      <c r="M18" s="28" t="s">
        <v>27</v>
      </c>
      <c r="N18" s="32"/>
      <c r="O18" s="157" t="str">
        <f>IF('Rekapitulace stavby'!AN17="","",'Rekapitulace stavby'!AN17)</f>
        <v/>
      </c>
      <c r="P18" s="157"/>
      <c r="Q18" s="32"/>
      <c r="R18" s="33"/>
    </row>
    <row r="19" spans="2:18" s="1" customFormat="1" ht="6.9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" customHeight="1">
      <c r="B20" s="31"/>
      <c r="C20" s="32"/>
      <c r="D20" s="28" t="s">
        <v>31</v>
      </c>
      <c r="E20" s="32"/>
      <c r="F20" s="32"/>
      <c r="G20" s="32"/>
      <c r="H20" s="32"/>
      <c r="I20" s="32"/>
      <c r="J20" s="32"/>
      <c r="K20" s="32"/>
      <c r="L20" s="32"/>
      <c r="M20" s="28" t="s">
        <v>26</v>
      </c>
      <c r="N20" s="32"/>
      <c r="O20" s="157" t="str">
        <f>IF('Rekapitulace stavby'!AN19="","",'Rekapitulace stavby'!AN19)</f>
        <v/>
      </c>
      <c r="P20" s="157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IF('Rekapitulace stavby'!E20="","",'Rekapitulace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27</v>
      </c>
      <c r="N21" s="32"/>
      <c r="O21" s="157" t="str">
        <f>IF('Rekapitulace stavby'!AN20="","",'Rekapitulace stavby'!AN20)</f>
        <v/>
      </c>
      <c r="P21" s="157"/>
      <c r="Q21" s="32"/>
      <c r="R21" s="33"/>
    </row>
    <row r="22" spans="2:18" s="1" customFormat="1" ht="6.9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" customHeight="1">
      <c r="B23" s="31"/>
      <c r="C23" s="32"/>
      <c r="D23" s="28" t="s">
        <v>32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160" t="s">
        <v>5</v>
      </c>
      <c r="F24" s="160"/>
      <c r="G24" s="160"/>
      <c r="H24" s="160"/>
      <c r="I24" s="160"/>
      <c r="J24" s="160"/>
      <c r="K24" s="160"/>
      <c r="L24" s="160"/>
      <c r="M24" s="32"/>
      <c r="N24" s="32"/>
      <c r="O24" s="32"/>
      <c r="P24" s="32"/>
      <c r="Q24" s="32"/>
      <c r="R24" s="33"/>
    </row>
    <row r="25" spans="2:18" s="1" customFormat="1" ht="6.9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" customHeight="1">
      <c r="B27" s="31"/>
      <c r="C27" s="32"/>
      <c r="D27" s="101" t="s">
        <v>92</v>
      </c>
      <c r="E27" s="32"/>
      <c r="F27" s="32"/>
      <c r="G27" s="32"/>
      <c r="H27" s="32"/>
      <c r="I27" s="32"/>
      <c r="J27" s="32"/>
      <c r="K27" s="32"/>
      <c r="L27" s="32"/>
      <c r="M27" s="161">
        <f>N88</f>
        <v>0</v>
      </c>
      <c r="N27" s="161"/>
      <c r="O27" s="161"/>
      <c r="P27" s="161"/>
      <c r="Q27" s="32"/>
      <c r="R27" s="33"/>
    </row>
    <row r="28" spans="2:18" s="1" customFormat="1" ht="14.4" customHeight="1">
      <c r="B28" s="31"/>
      <c r="C28" s="32"/>
      <c r="D28" s="30" t="s">
        <v>93</v>
      </c>
      <c r="E28" s="32"/>
      <c r="F28" s="32"/>
      <c r="G28" s="32"/>
      <c r="H28" s="32"/>
      <c r="I28" s="32"/>
      <c r="J28" s="32"/>
      <c r="K28" s="32"/>
      <c r="L28" s="32"/>
      <c r="M28" s="161">
        <f>N104</f>
        <v>0</v>
      </c>
      <c r="N28" s="161"/>
      <c r="O28" s="161"/>
      <c r="P28" s="161"/>
      <c r="Q28" s="32"/>
      <c r="R28" s="33"/>
    </row>
    <row r="29" spans="2:18" s="1" customFormat="1" ht="6.9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2" t="s">
        <v>35</v>
      </c>
      <c r="E30" s="32"/>
      <c r="F30" s="32"/>
      <c r="G30" s="32"/>
      <c r="H30" s="32"/>
      <c r="I30" s="32"/>
      <c r="J30" s="32"/>
      <c r="K30" s="32"/>
      <c r="L30" s="32"/>
      <c r="M30" s="192">
        <f>ROUND(M27+M28,2)</f>
        <v>0</v>
      </c>
      <c r="N30" s="190"/>
      <c r="O30" s="190"/>
      <c r="P30" s="190"/>
      <c r="Q30" s="32"/>
      <c r="R30" s="33"/>
    </row>
    <row r="31" spans="2:18" s="1" customFormat="1" ht="6.9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" customHeight="1">
      <c r="B32" s="31"/>
      <c r="C32" s="32"/>
      <c r="D32" s="38" t="s">
        <v>36</v>
      </c>
      <c r="E32" s="38" t="s">
        <v>37</v>
      </c>
      <c r="F32" s="39">
        <v>0.21</v>
      </c>
      <c r="G32" s="103" t="s">
        <v>38</v>
      </c>
      <c r="H32" s="193">
        <f>ROUND((SUM(BE104:BE105)+SUM(BE123:BE234)), 2)</f>
        <v>0</v>
      </c>
      <c r="I32" s="190"/>
      <c r="J32" s="190"/>
      <c r="K32" s="32"/>
      <c r="L32" s="32"/>
      <c r="M32" s="193">
        <f>ROUND(ROUND((SUM(BE104:BE105)+SUM(BE123:BE234)), 2)*F32, 2)</f>
        <v>0</v>
      </c>
      <c r="N32" s="190"/>
      <c r="O32" s="190"/>
      <c r="P32" s="190"/>
      <c r="Q32" s="32"/>
      <c r="R32" s="33"/>
    </row>
    <row r="33" spans="2:18" s="1" customFormat="1" ht="14.4" customHeight="1">
      <c r="B33" s="31"/>
      <c r="C33" s="32"/>
      <c r="D33" s="32"/>
      <c r="E33" s="38" t="s">
        <v>39</v>
      </c>
      <c r="F33" s="39">
        <v>0.15</v>
      </c>
      <c r="G33" s="103" t="s">
        <v>38</v>
      </c>
      <c r="H33" s="193">
        <f>ROUND((SUM(BF104:BF105)+SUM(BF123:BF234)), 2)</f>
        <v>0</v>
      </c>
      <c r="I33" s="190"/>
      <c r="J33" s="190"/>
      <c r="K33" s="32"/>
      <c r="L33" s="32"/>
      <c r="M33" s="193">
        <f>ROUND(ROUND((SUM(BF104:BF105)+SUM(BF123:BF234)), 2)*F33, 2)</f>
        <v>0</v>
      </c>
      <c r="N33" s="190"/>
      <c r="O33" s="190"/>
      <c r="P33" s="190"/>
      <c r="Q33" s="32"/>
      <c r="R33" s="33"/>
    </row>
    <row r="34" spans="2:18" s="1" customFormat="1" ht="14.4" hidden="1" customHeight="1">
      <c r="B34" s="31"/>
      <c r="C34" s="32"/>
      <c r="D34" s="32"/>
      <c r="E34" s="38" t="s">
        <v>40</v>
      </c>
      <c r="F34" s="39">
        <v>0.21</v>
      </c>
      <c r="G34" s="103" t="s">
        <v>38</v>
      </c>
      <c r="H34" s="193">
        <f>ROUND((SUM(BG104:BG105)+SUM(BG123:BG234)), 2)</f>
        <v>0</v>
      </c>
      <c r="I34" s="190"/>
      <c r="J34" s="190"/>
      <c r="K34" s="32"/>
      <c r="L34" s="32"/>
      <c r="M34" s="193">
        <v>0</v>
      </c>
      <c r="N34" s="190"/>
      <c r="O34" s="190"/>
      <c r="P34" s="190"/>
      <c r="Q34" s="32"/>
      <c r="R34" s="33"/>
    </row>
    <row r="35" spans="2:18" s="1" customFormat="1" ht="14.4" hidden="1" customHeight="1">
      <c r="B35" s="31"/>
      <c r="C35" s="32"/>
      <c r="D35" s="32"/>
      <c r="E35" s="38" t="s">
        <v>41</v>
      </c>
      <c r="F35" s="39">
        <v>0.15</v>
      </c>
      <c r="G35" s="103" t="s">
        <v>38</v>
      </c>
      <c r="H35" s="193">
        <f>ROUND((SUM(BH104:BH105)+SUM(BH123:BH234)), 2)</f>
        <v>0</v>
      </c>
      <c r="I35" s="190"/>
      <c r="J35" s="190"/>
      <c r="K35" s="32"/>
      <c r="L35" s="32"/>
      <c r="M35" s="193">
        <v>0</v>
      </c>
      <c r="N35" s="190"/>
      <c r="O35" s="190"/>
      <c r="P35" s="190"/>
      <c r="Q35" s="32"/>
      <c r="R35" s="33"/>
    </row>
    <row r="36" spans="2:18" s="1" customFormat="1" ht="14.4" hidden="1" customHeight="1">
      <c r="B36" s="31"/>
      <c r="C36" s="32"/>
      <c r="D36" s="32"/>
      <c r="E36" s="38" t="s">
        <v>42</v>
      </c>
      <c r="F36" s="39">
        <v>0</v>
      </c>
      <c r="G36" s="103" t="s">
        <v>38</v>
      </c>
      <c r="H36" s="193">
        <f>ROUND((SUM(BI104:BI105)+SUM(BI123:BI234)), 2)</f>
        <v>0</v>
      </c>
      <c r="I36" s="190"/>
      <c r="J36" s="190"/>
      <c r="K36" s="32"/>
      <c r="L36" s="32"/>
      <c r="M36" s="193">
        <v>0</v>
      </c>
      <c r="N36" s="190"/>
      <c r="O36" s="190"/>
      <c r="P36" s="190"/>
      <c r="Q36" s="32"/>
      <c r="R36" s="33"/>
    </row>
    <row r="37" spans="2:18" s="1" customFormat="1" ht="6.9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99"/>
      <c r="D38" s="104" t="s">
        <v>43</v>
      </c>
      <c r="E38" s="71"/>
      <c r="F38" s="71"/>
      <c r="G38" s="105" t="s">
        <v>44</v>
      </c>
      <c r="H38" s="106" t="s">
        <v>45</v>
      </c>
      <c r="I38" s="71"/>
      <c r="J38" s="71"/>
      <c r="K38" s="71"/>
      <c r="L38" s="194">
        <f>SUM(M30:M36)</f>
        <v>0</v>
      </c>
      <c r="M38" s="194"/>
      <c r="N38" s="194"/>
      <c r="O38" s="194"/>
      <c r="P38" s="195"/>
      <c r="Q38" s="99"/>
      <c r="R38" s="33"/>
    </row>
    <row r="39" spans="2:18" s="1" customFormat="1" ht="14.4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ht="12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"/>
    </row>
    <row r="42" spans="2:18" ht="12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"/>
    </row>
    <row r="43" spans="2:18" ht="12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"/>
    </row>
    <row r="44" spans="2:18" ht="12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"/>
    </row>
    <row r="45" spans="2:18" ht="12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"/>
    </row>
    <row r="46" spans="2:18" ht="12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"/>
    </row>
    <row r="47" spans="2:18" ht="12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"/>
    </row>
    <row r="48" spans="2:18" ht="12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"/>
    </row>
    <row r="49" spans="2:18" ht="12">
      <c r="B49" s="2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"/>
    </row>
    <row r="50" spans="2:18" s="1" customFormat="1">
      <c r="B50" s="31"/>
      <c r="C50" s="32"/>
      <c r="D50" s="46" t="s">
        <v>46</v>
      </c>
      <c r="E50" s="47"/>
      <c r="F50" s="47"/>
      <c r="G50" s="47"/>
      <c r="H50" s="48"/>
      <c r="I50" s="32"/>
      <c r="J50" s="46" t="s">
        <v>47</v>
      </c>
      <c r="K50" s="47"/>
      <c r="L50" s="47"/>
      <c r="M50" s="47"/>
      <c r="N50" s="47"/>
      <c r="O50" s="47"/>
      <c r="P50" s="48"/>
      <c r="Q50" s="32"/>
      <c r="R50" s="33"/>
    </row>
    <row r="51" spans="2:18" ht="12">
      <c r="B51" s="21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2"/>
    </row>
    <row r="52" spans="2:18" ht="12">
      <c r="B52" s="21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2"/>
    </row>
    <row r="53" spans="2:18" ht="12">
      <c r="B53" s="21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2"/>
    </row>
    <row r="54" spans="2:18" ht="12">
      <c r="B54" s="21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2"/>
    </row>
    <row r="55" spans="2:18" ht="12">
      <c r="B55" s="21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2"/>
    </row>
    <row r="56" spans="2:18" ht="12">
      <c r="B56" s="21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2"/>
    </row>
    <row r="57" spans="2:18" ht="12">
      <c r="B57" s="21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2"/>
    </row>
    <row r="58" spans="2:18" ht="12">
      <c r="B58" s="21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2"/>
    </row>
    <row r="59" spans="2:18" s="1" customFormat="1">
      <c r="B59" s="31"/>
      <c r="C59" s="32"/>
      <c r="D59" s="51" t="s">
        <v>48</v>
      </c>
      <c r="E59" s="52"/>
      <c r="F59" s="52"/>
      <c r="G59" s="53" t="s">
        <v>49</v>
      </c>
      <c r="H59" s="54"/>
      <c r="I59" s="32"/>
      <c r="J59" s="51" t="s">
        <v>48</v>
      </c>
      <c r="K59" s="52"/>
      <c r="L59" s="52"/>
      <c r="M59" s="52"/>
      <c r="N59" s="53" t="s">
        <v>49</v>
      </c>
      <c r="O59" s="52"/>
      <c r="P59" s="54"/>
      <c r="Q59" s="32"/>
      <c r="R59" s="33"/>
    </row>
    <row r="60" spans="2:18" ht="12"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</row>
    <row r="61" spans="2:18" s="1" customFormat="1">
      <c r="B61" s="31"/>
      <c r="C61" s="32"/>
      <c r="D61" s="46" t="s">
        <v>50</v>
      </c>
      <c r="E61" s="47"/>
      <c r="F61" s="47"/>
      <c r="G61" s="47"/>
      <c r="H61" s="48"/>
      <c r="I61" s="32"/>
      <c r="J61" s="46" t="s">
        <v>51</v>
      </c>
      <c r="K61" s="47"/>
      <c r="L61" s="47"/>
      <c r="M61" s="47"/>
      <c r="N61" s="47"/>
      <c r="O61" s="47"/>
      <c r="P61" s="48"/>
      <c r="Q61" s="32"/>
      <c r="R61" s="33"/>
    </row>
    <row r="62" spans="2:18" ht="12">
      <c r="B62" s="21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2"/>
    </row>
    <row r="63" spans="2:18" ht="12">
      <c r="B63" s="21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2"/>
    </row>
    <row r="64" spans="2:18" ht="12">
      <c r="B64" s="21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2"/>
    </row>
    <row r="65" spans="2:18" ht="12">
      <c r="B65" s="21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2"/>
    </row>
    <row r="66" spans="2:18" ht="12">
      <c r="B66" s="21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2"/>
    </row>
    <row r="67" spans="2:18" ht="12">
      <c r="B67" s="21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2"/>
    </row>
    <row r="68" spans="2:18" ht="12">
      <c r="B68" s="21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2"/>
    </row>
    <row r="69" spans="2:18" ht="12">
      <c r="B69" s="21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2"/>
    </row>
    <row r="70" spans="2:18" s="1" customFormat="1">
      <c r="B70" s="31"/>
      <c r="C70" s="32"/>
      <c r="D70" s="51" t="s">
        <v>48</v>
      </c>
      <c r="E70" s="52"/>
      <c r="F70" s="52"/>
      <c r="G70" s="53" t="s">
        <v>49</v>
      </c>
      <c r="H70" s="54"/>
      <c r="I70" s="32"/>
      <c r="J70" s="51" t="s">
        <v>48</v>
      </c>
      <c r="K70" s="52"/>
      <c r="L70" s="52"/>
      <c r="M70" s="52"/>
      <c r="N70" s="53" t="s">
        <v>49</v>
      </c>
      <c r="O70" s="52"/>
      <c r="P70" s="54"/>
      <c r="Q70" s="32"/>
      <c r="R70" s="33"/>
    </row>
    <row r="71" spans="2:18" s="1" customFormat="1" ht="14.4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" customHeight="1">
      <c r="B76" s="31"/>
      <c r="C76" s="155" t="s">
        <v>94</v>
      </c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33"/>
    </row>
    <row r="77" spans="2:18" s="1" customFormat="1" ht="6.9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17</v>
      </c>
      <c r="D78" s="32"/>
      <c r="E78" s="32"/>
      <c r="F78" s="221" t="str">
        <f>F6</f>
        <v>vodovodní řady Kostomlaty</v>
      </c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32"/>
      <c r="R78" s="33"/>
    </row>
    <row r="79" spans="2:18" s="1" customFormat="1" ht="36.9" customHeight="1">
      <c r="B79" s="31"/>
      <c r="C79" s="65" t="s">
        <v>319</v>
      </c>
      <c r="D79" s="32"/>
      <c r="E79" s="32"/>
      <c r="F79" s="171" t="str">
        <f>F7</f>
        <v>003_2019 - Kostomlaty posilovací stanice</v>
      </c>
      <c r="G79" s="190"/>
      <c r="H79" s="190"/>
      <c r="I79" s="190"/>
      <c r="J79" s="190"/>
      <c r="K79" s="190"/>
      <c r="L79" s="190"/>
      <c r="M79" s="190"/>
      <c r="N79" s="190"/>
      <c r="O79" s="190"/>
      <c r="P79" s="190"/>
      <c r="Q79" s="32"/>
      <c r="R79" s="33"/>
    </row>
    <row r="80" spans="2:18" s="1" customFormat="1" ht="6.9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191" t="str">
        <f>IF(O9="","",O9)</f>
        <v>17. 9. 2019</v>
      </c>
      <c r="N81" s="191"/>
      <c r="O81" s="191"/>
      <c r="P81" s="191"/>
      <c r="Q81" s="32"/>
      <c r="R81" s="33"/>
    </row>
    <row r="82" spans="2:47" s="1" customFormat="1" ht="6.9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3.2">
      <c r="B83" s="31"/>
      <c r="C83" s="28" t="s">
        <v>25</v>
      </c>
      <c r="D83" s="32"/>
      <c r="E83" s="32"/>
      <c r="F83" s="26" t="str">
        <f>E12</f>
        <v xml:space="preserve"> </v>
      </c>
      <c r="G83" s="32"/>
      <c r="H83" s="32"/>
      <c r="I83" s="32"/>
      <c r="J83" s="32"/>
      <c r="K83" s="28" t="s">
        <v>29</v>
      </c>
      <c r="L83" s="32"/>
      <c r="M83" s="157" t="str">
        <f>E18</f>
        <v xml:space="preserve"> </v>
      </c>
      <c r="N83" s="157"/>
      <c r="O83" s="157"/>
      <c r="P83" s="157"/>
      <c r="Q83" s="157"/>
      <c r="R83" s="33"/>
    </row>
    <row r="84" spans="2:47" s="1" customFormat="1" ht="14.4" customHeight="1">
      <c r="B84" s="31"/>
      <c r="C84" s="28" t="s">
        <v>28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31</v>
      </c>
      <c r="L84" s="32"/>
      <c r="M84" s="157" t="str">
        <f>E21</f>
        <v xml:space="preserve"> </v>
      </c>
      <c r="N84" s="157"/>
      <c r="O84" s="157"/>
      <c r="P84" s="157"/>
      <c r="Q84" s="157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196" t="s">
        <v>95</v>
      </c>
      <c r="D86" s="197"/>
      <c r="E86" s="197"/>
      <c r="F86" s="197"/>
      <c r="G86" s="197"/>
      <c r="H86" s="99"/>
      <c r="I86" s="99"/>
      <c r="J86" s="99"/>
      <c r="K86" s="99"/>
      <c r="L86" s="99"/>
      <c r="M86" s="99"/>
      <c r="N86" s="196" t="s">
        <v>96</v>
      </c>
      <c r="O86" s="197"/>
      <c r="P86" s="197"/>
      <c r="Q86" s="197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7" t="s">
        <v>97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186">
        <f>N123</f>
        <v>0</v>
      </c>
      <c r="O88" s="198"/>
      <c r="P88" s="198"/>
      <c r="Q88" s="198"/>
      <c r="R88" s="33"/>
      <c r="AU88" s="17" t="s">
        <v>98</v>
      </c>
    </row>
    <row r="89" spans="2:47" s="6" customFormat="1" ht="24.9" customHeight="1">
      <c r="B89" s="108"/>
      <c r="C89" s="109"/>
      <c r="D89" s="110" t="s">
        <v>99</v>
      </c>
      <c r="E89" s="109"/>
      <c r="F89" s="109"/>
      <c r="G89" s="109"/>
      <c r="H89" s="109"/>
      <c r="I89" s="109"/>
      <c r="J89" s="109"/>
      <c r="K89" s="109"/>
      <c r="L89" s="109"/>
      <c r="M89" s="109"/>
      <c r="N89" s="199">
        <f>N124</f>
        <v>0</v>
      </c>
      <c r="O89" s="200"/>
      <c r="P89" s="200"/>
      <c r="Q89" s="200"/>
      <c r="R89" s="111"/>
    </row>
    <row r="90" spans="2:47" s="7" customFormat="1" ht="19.95" customHeight="1">
      <c r="B90" s="112"/>
      <c r="C90" s="113"/>
      <c r="D90" s="114" t="s">
        <v>100</v>
      </c>
      <c r="E90" s="113"/>
      <c r="F90" s="113"/>
      <c r="G90" s="113"/>
      <c r="H90" s="113"/>
      <c r="I90" s="113"/>
      <c r="J90" s="113"/>
      <c r="K90" s="113"/>
      <c r="L90" s="113"/>
      <c r="M90" s="113"/>
      <c r="N90" s="201">
        <f>N125</f>
        <v>0</v>
      </c>
      <c r="O90" s="202"/>
      <c r="P90" s="202"/>
      <c r="Q90" s="202"/>
      <c r="R90" s="115"/>
    </row>
    <row r="91" spans="2:47" s="7" customFormat="1" ht="19.95" customHeight="1">
      <c r="B91" s="112"/>
      <c r="C91" s="113"/>
      <c r="D91" s="114" t="s">
        <v>101</v>
      </c>
      <c r="E91" s="113"/>
      <c r="F91" s="113"/>
      <c r="G91" s="113"/>
      <c r="H91" s="113"/>
      <c r="I91" s="113"/>
      <c r="J91" s="113"/>
      <c r="K91" s="113"/>
      <c r="L91" s="113"/>
      <c r="M91" s="113"/>
      <c r="N91" s="201">
        <f>N149</f>
        <v>0</v>
      </c>
      <c r="O91" s="202"/>
      <c r="P91" s="202"/>
      <c r="Q91" s="202"/>
      <c r="R91" s="115"/>
    </row>
    <row r="92" spans="2:47" s="7" customFormat="1" ht="19.95" customHeight="1">
      <c r="B92" s="112"/>
      <c r="C92" s="113"/>
      <c r="D92" s="114" t="s">
        <v>321</v>
      </c>
      <c r="E92" s="113"/>
      <c r="F92" s="113"/>
      <c r="G92" s="113"/>
      <c r="H92" s="113"/>
      <c r="I92" s="113"/>
      <c r="J92" s="113"/>
      <c r="K92" s="113"/>
      <c r="L92" s="113"/>
      <c r="M92" s="113"/>
      <c r="N92" s="201">
        <f>N155</f>
        <v>0</v>
      </c>
      <c r="O92" s="202"/>
      <c r="P92" s="202"/>
      <c r="Q92" s="202"/>
      <c r="R92" s="115"/>
    </row>
    <row r="93" spans="2:47" s="7" customFormat="1" ht="19.95" customHeight="1">
      <c r="B93" s="112"/>
      <c r="C93" s="113"/>
      <c r="D93" s="114" t="s">
        <v>102</v>
      </c>
      <c r="E93" s="113"/>
      <c r="F93" s="113"/>
      <c r="G93" s="113"/>
      <c r="H93" s="113"/>
      <c r="I93" s="113"/>
      <c r="J93" s="113"/>
      <c r="K93" s="113"/>
      <c r="L93" s="113"/>
      <c r="M93" s="113"/>
      <c r="N93" s="201">
        <f>N159</f>
        <v>0</v>
      </c>
      <c r="O93" s="202"/>
      <c r="P93" s="202"/>
      <c r="Q93" s="202"/>
      <c r="R93" s="115"/>
    </row>
    <row r="94" spans="2:47" s="7" customFormat="1" ht="19.95" customHeight="1">
      <c r="B94" s="112"/>
      <c r="C94" s="113"/>
      <c r="D94" s="114" t="s">
        <v>322</v>
      </c>
      <c r="E94" s="113"/>
      <c r="F94" s="113"/>
      <c r="G94" s="113"/>
      <c r="H94" s="113"/>
      <c r="I94" s="113"/>
      <c r="J94" s="113"/>
      <c r="K94" s="113"/>
      <c r="L94" s="113"/>
      <c r="M94" s="113"/>
      <c r="N94" s="201">
        <f>N161</f>
        <v>0</v>
      </c>
      <c r="O94" s="202"/>
      <c r="P94" s="202"/>
      <c r="Q94" s="202"/>
      <c r="R94" s="115"/>
    </row>
    <row r="95" spans="2:47" s="7" customFormat="1" ht="19.95" customHeight="1">
      <c r="B95" s="112"/>
      <c r="C95" s="113"/>
      <c r="D95" s="114" t="s">
        <v>103</v>
      </c>
      <c r="E95" s="113"/>
      <c r="F95" s="113"/>
      <c r="G95" s="113"/>
      <c r="H95" s="113"/>
      <c r="I95" s="113"/>
      <c r="J95" s="113"/>
      <c r="K95" s="113"/>
      <c r="L95" s="113"/>
      <c r="M95" s="113"/>
      <c r="N95" s="201">
        <f>N165</f>
        <v>0</v>
      </c>
      <c r="O95" s="202"/>
      <c r="P95" s="202"/>
      <c r="Q95" s="202"/>
      <c r="R95" s="115"/>
    </row>
    <row r="96" spans="2:47" s="7" customFormat="1" ht="19.95" customHeight="1">
      <c r="B96" s="112"/>
      <c r="C96" s="113"/>
      <c r="D96" s="114" t="s">
        <v>323</v>
      </c>
      <c r="E96" s="113"/>
      <c r="F96" s="113"/>
      <c r="G96" s="113"/>
      <c r="H96" s="113"/>
      <c r="I96" s="113"/>
      <c r="J96" s="113"/>
      <c r="K96" s="113"/>
      <c r="L96" s="113"/>
      <c r="M96" s="113"/>
      <c r="N96" s="201">
        <f>N193</f>
        <v>0</v>
      </c>
      <c r="O96" s="202"/>
      <c r="P96" s="202"/>
      <c r="Q96" s="202"/>
      <c r="R96" s="115"/>
    </row>
    <row r="97" spans="2:21" s="7" customFormat="1" ht="19.95" customHeight="1">
      <c r="B97" s="112"/>
      <c r="C97" s="113"/>
      <c r="D97" s="114" t="s">
        <v>104</v>
      </c>
      <c r="E97" s="113"/>
      <c r="F97" s="113"/>
      <c r="G97" s="113"/>
      <c r="H97" s="113"/>
      <c r="I97" s="113"/>
      <c r="J97" s="113"/>
      <c r="K97" s="113"/>
      <c r="L97" s="113"/>
      <c r="M97" s="113"/>
      <c r="N97" s="201">
        <f>N197</f>
        <v>0</v>
      </c>
      <c r="O97" s="202"/>
      <c r="P97" s="202"/>
      <c r="Q97" s="202"/>
      <c r="R97" s="115"/>
    </row>
    <row r="98" spans="2:21" s="6" customFormat="1" ht="24.9" customHeight="1">
      <c r="B98" s="108"/>
      <c r="C98" s="109"/>
      <c r="D98" s="110" t="s">
        <v>324</v>
      </c>
      <c r="E98" s="109"/>
      <c r="F98" s="109"/>
      <c r="G98" s="109"/>
      <c r="H98" s="109"/>
      <c r="I98" s="109"/>
      <c r="J98" s="109"/>
      <c r="K98" s="109"/>
      <c r="L98" s="109"/>
      <c r="M98" s="109"/>
      <c r="N98" s="199">
        <f>N201</f>
        <v>0</v>
      </c>
      <c r="O98" s="200"/>
      <c r="P98" s="200"/>
      <c r="Q98" s="200"/>
      <c r="R98" s="111"/>
    </row>
    <row r="99" spans="2:21" s="7" customFormat="1" ht="19.95" customHeight="1">
      <c r="B99" s="112"/>
      <c r="C99" s="113"/>
      <c r="D99" s="114" t="s">
        <v>325</v>
      </c>
      <c r="E99" s="113"/>
      <c r="F99" s="113"/>
      <c r="G99" s="113"/>
      <c r="H99" s="113"/>
      <c r="I99" s="113"/>
      <c r="J99" s="113"/>
      <c r="K99" s="113"/>
      <c r="L99" s="113"/>
      <c r="M99" s="113"/>
      <c r="N99" s="201">
        <f>N202</f>
        <v>0</v>
      </c>
      <c r="O99" s="202"/>
      <c r="P99" s="202"/>
      <c r="Q99" s="202"/>
      <c r="R99" s="115"/>
    </row>
    <row r="100" spans="2:21" s="7" customFormat="1" ht="19.95" customHeight="1">
      <c r="B100" s="112"/>
      <c r="C100" s="113"/>
      <c r="D100" s="114" t="s">
        <v>326</v>
      </c>
      <c r="E100" s="113"/>
      <c r="F100" s="113"/>
      <c r="G100" s="113"/>
      <c r="H100" s="113"/>
      <c r="I100" s="113"/>
      <c r="J100" s="113"/>
      <c r="K100" s="113"/>
      <c r="L100" s="113"/>
      <c r="M100" s="113"/>
      <c r="N100" s="201">
        <f>N204</f>
        <v>0</v>
      </c>
      <c r="O100" s="202"/>
      <c r="P100" s="202"/>
      <c r="Q100" s="202"/>
      <c r="R100" s="115"/>
    </row>
    <row r="101" spans="2:21" s="6" customFormat="1" ht="24.9" customHeight="1">
      <c r="B101" s="108"/>
      <c r="C101" s="109"/>
      <c r="D101" s="110" t="s">
        <v>327</v>
      </c>
      <c r="E101" s="109"/>
      <c r="F101" s="109"/>
      <c r="G101" s="109"/>
      <c r="H101" s="109"/>
      <c r="I101" s="109"/>
      <c r="J101" s="109"/>
      <c r="K101" s="109"/>
      <c r="L101" s="109"/>
      <c r="M101" s="109"/>
      <c r="N101" s="199">
        <f>N212</f>
        <v>0</v>
      </c>
      <c r="O101" s="200"/>
      <c r="P101" s="200"/>
      <c r="Q101" s="200"/>
      <c r="R101" s="111"/>
    </row>
    <row r="102" spans="2:21" s="7" customFormat="1" ht="19.95" customHeight="1">
      <c r="B102" s="112"/>
      <c r="C102" s="113"/>
      <c r="D102" s="114" t="s">
        <v>328</v>
      </c>
      <c r="E102" s="113"/>
      <c r="F102" s="113"/>
      <c r="G102" s="113"/>
      <c r="H102" s="113"/>
      <c r="I102" s="113"/>
      <c r="J102" s="113"/>
      <c r="K102" s="113"/>
      <c r="L102" s="113"/>
      <c r="M102" s="113"/>
      <c r="N102" s="201">
        <f>N213</f>
        <v>0</v>
      </c>
      <c r="O102" s="202"/>
      <c r="P102" s="202"/>
      <c r="Q102" s="202"/>
      <c r="R102" s="115"/>
    </row>
    <row r="103" spans="2:21" s="1" customFormat="1" ht="21.75" customHeight="1">
      <c r="B103" s="31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3"/>
    </row>
    <row r="104" spans="2:21" s="1" customFormat="1" ht="29.25" customHeight="1">
      <c r="B104" s="31"/>
      <c r="C104" s="107" t="s">
        <v>105</v>
      </c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198">
        <v>0</v>
      </c>
      <c r="O104" s="203"/>
      <c r="P104" s="203"/>
      <c r="Q104" s="203"/>
      <c r="R104" s="33"/>
      <c r="T104" s="116"/>
      <c r="U104" s="117" t="s">
        <v>36</v>
      </c>
    </row>
    <row r="105" spans="2:21" s="1" customFormat="1" ht="18" customHeight="1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3"/>
    </row>
    <row r="106" spans="2:21" s="1" customFormat="1" ht="29.25" customHeight="1">
      <c r="B106" s="31"/>
      <c r="C106" s="98" t="s">
        <v>84</v>
      </c>
      <c r="D106" s="99"/>
      <c r="E106" s="99"/>
      <c r="F106" s="99"/>
      <c r="G106" s="99"/>
      <c r="H106" s="99"/>
      <c r="I106" s="99"/>
      <c r="J106" s="99"/>
      <c r="K106" s="99"/>
      <c r="L106" s="187">
        <f>ROUND(SUM(N88+N104),2)</f>
        <v>0</v>
      </c>
      <c r="M106" s="187"/>
      <c r="N106" s="187"/>
      <c r="O106" s="187"/>
      <c r="P106" s="187"/>
      <c r="Q106" s="187"/>
      <c r="R106" s="33"/>
    </row>
    <row r="107" spans="2:21" s="1" customFormat="1" ht="6.9" customHeight="1">
      <c r="B107" s="55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7"/>
    </row>
    <row r="111" spans="2:21" s="1" customFormat="1" ht="6.9" customHeight="1">
      <c r="B111" s="58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60"/>
    </row>
    <row r="112" spans="2:21" s="1" customFormat="1" ht="36.9" customHeight="1">
      <c r="B112" s="31"/>
      <c r="C112" s="155" t="s">
        <v>106</v>
      </c>
      <c r="D112" s="190"/>
      <c r="E112" s="190"/>
      <c r="F112" s="190"/>
      <c r="G112" s="190"/>
      <c r="H112" s="190"/>
      <c r="I112" s="190"/>
      <c r="J112" s="190"/>
      <c r="K112" s="190"/>
      <c r="L112" s="190"/>
      <c r="M112" s="190"/>
      <c r="N112" s="190"/>
      <c r="O112" s="190"/>
      <c r="P112" s="190"/>
      <c r="Q112" s="190"/>
      <c r="R112" s="33"/>
    </row>
    <row r="113" spans="2:65" s="1" customFormat="1" ht="6.9" customHeight="1">
      <c r="B113" s="31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3"/>
    </row>
    <row r="114" spans="2:65" s="1" customFormat="1" ht="30" customHeight="1">
      <c r="B114" s="31"/>
      <c r="C114" s="28" t="s">
        <v>17</v>
      </c>
      <c r="D114" s="32"/>
      <c r="E114" s="32"/>
      <c r="F114" s="221" t="str">
        <f>F6</f>
        <v>vodovodní řady Kostomlaty</v>
      </c>
      <c r="G114" s="222"/>
      <c r="H114" s="222"/>
      <c r="I114" s="222"/>
      <c r="J114" s="222"/>
      <c r="K114" s="222"/>
      <c r="L114" s="222"/>
      <c r="M114" s="222"/>
      <c r="N114" s="222"/>
      <c r="O114" s="222"/>
      <c r="P114" s="222"/>
      <c r="Q114" s="32"/>
      <c r="R114" s="33"/>
    </row>
    <row r="115" spans="2:65" s="1" customFormat="1" ht="36.9" customHeight="1">
      <c r="B115" s="31"/>
      <c r="C115" s="65" t="s">
        <v>319</v>
      </c>
      <c r="D115" s="32"/>
      <c r="E115" s="32"/>
      <c r="F115" s="171" t="str">
        <f>F7</f>
        <v>003_2019 - Kostomlaty posilovací stanice</v>
      </c>
      <c r="G115" s="190"/>
      <c r="H115" s="190"/>
      <c r="I115" s="190"/>
      <c r="J115" s="190"/>
      <c r="K115" s="190"/>
      <c r="L115" s="190"/>
      <c r="M115" s="190"/>
      <c r="N115" s="190"/>
      <c r="O115" s="190"/>
      <c r="P115" s="190"/>
      <c r="Q115" s="32"/>
      <c r="R115" s="33"/>
    </row>
    <row r="116" spans="2:65" s="1" customFormat="1" ht="6.9" customHeight="1">
      <c r="B116" s="31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3"/>
    </row>
    <row r="117" spans="2:65" s="1" customFormat="1" ht="18" customHeight="1">
      <c r="B117" s="31"/>
      <c r="C117" s="28" t="s">
        <v>21</v>
      </c>
      <c r="D117" s="32"/>
      <c r="E117" s="32"/>
      <c r="F117" s="26" t="str">
        <f>F9</f>
        <v xml:space="preserve"> </v>
      </c>
      <c r="G117" s="32"/>
      <c r="H117" s="32"/>
      <c r="I117" s="32"/>
      <c r="J117" s="32"/>
      <c r="K117" s="28" t="s">
        <v>23</v>
      </c>
      <c r="L117" s="32"/>
      <c r="M117" s="191" t="str">
        <f>IF(O9="","",O9)</f>
        <v>17. 9. 2019</v>
      </c>
      <c r="N117" s="191"/>
      <c r="O117" s="191"/>
      <c r="P117" s="191"/>
      <c r="Q117" s="32"/>
      <c r="R117" s="33"/>
    </row>
    <row r="118" spans="2:65" s="1" customFormat="1" ht="6.9" customHeight="1">
      <c r="B118" s="31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3"/>
    </row>
    <row r="119" spans="2:65" s="1" customFormat="1" ht="13.2">
      <c r="B119" s="31"/>
      <c r="C119" s="28" t="s">
        <v>25</v>
      </c>
      <c r="D119" s="32"/>
      <c r="E119" s="32"/>
      <c r="F119" s="26" t="str">
        <f>E12</f>
        <v xml:space="preserve"> </v>
      </c>
      <c r="G119" s="32"/>
      <c r="H119" s="32"/>
      <c r="I119" s="32"/>
      <c r="J119" s="32"/>
      <c r="K119" s="28" t="s">
        <v>29</v>
      </c>
      <c r="L119" s="32"/>
      <c r="M119" s="157" t="str">
        <f>E18</f>
        <v xml:space="preserve"> </v>
      </c>
      <c r="N119" s="157"/>
      <c r="O119" s="157"/>
      <c r="P119" s="157"/>
      <c r="Q119" s="157"/>
      <c r="R119" s="33"/>
    </row>
    <row r="120" spans="2:65" s="1" customFormat="1" ht="14.4" customHeight="1">
      <c r="B120" s="31"/>
      <c r="C120" s="28" t="s">
        <v>28</v>
      </c>
      <c r="D120" s="32"/>
      <c r="E120" s="32"/>
      <c r="F120" s="26" t="str">
        <f>IF(E15="","",E15)</f>
        <v xml:space="preserve"> </v>
      </c>
      <c r="G120" s="32"/>
      <c r="H120" s="32"/>
      <c r="I120" s="32"/>
      <c r="J120" s="32"/>
      <c r="K120" s="28" t="s">
        <v>31</v>
      </c>
      <c r="L120" s="32"/>
      <c r="M120" s="157" t="str">
        <f>E21</f>
        <v xml:space="preserve"> </v>
      </c>
      <c r="N120" s="157"/>
      <c r="O120" s="157"/>
      <c r="P120" s="157"/>
      <c r="Q120" s="157"/>
      <c r="R120" s="33"/>
    </row>
    <row r="121" spans="2:65" s="1" customFormat="1" ht="10.35" customHeight="1">
      <c r="B121" s="31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3"/>
    </row>
    <row r="122" spans="2:65" s="8" customFormat="1" ht="29.25" customHeight="1">
      <c r="B122" s="118"/>
      <c r="C122" s="119" t="s">
        <v>107</v>
      </c>
      <c r="D122" s="120" t="s">
        <v>108</v>
      </c>
      <c r="E122" s="120" t="s">
        <v>54</v>
      </c>
      <c r="F122" s="204" t="s">
        <v>109</v>
      </c>
      <c r="G122" s="204"/>
      <c r="H122" s="204"/>
      <c r="I122" s="204"/>
      <c r="J122" s="120" t="s">
        <v>110</v>
      </c>
      <c r="K122" s="120" t="s">
        <v>111</v>
      </c>
      <c r="L122" s="205" t="s">
        <v>112</v>
      </c>
      <c r="M122" s="205"/>
      <c r="N122" s="204" t="s">
        <v>96</v>
      </c>
      <c r="O122" s="204"/>
      <c r="P122" s="204"/>
      <c r="Q122" s="206"/>
      <c r="R122" s="121"/>
      <c r="T122" s="72" t="s">
        <v>113</v>
      </c>
      <c r="U122" s="73" t="s">
        <v>36</v>
      </c>
      <c r="V122" s="73" t="s">
        <v>114</v>
      </c>
      <c r="W122" s="73" t="s">
        <v>115</v>
      </c>
      <c r="X122" s="73" t="s">
        <v>116</v>
      </c>
      <c r="Y122" s="73" t="s">
        <v>117</v>
      </c>
      <c r="Z122" s="73" t="s">
        <v>118</v>
      </c>
      <c r="AA122" s="74" t="s">
        <v>119</v>
      </c>
    </row>
    <row r="123" spans="2:65" s="1" customFormat="1" ht="29.25" customHeight="1">
      <c r="B123" s="31"/>
      <c r="C123" s="76" t="s">
        <v>92</v>
      </c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211">
        <f>BK123</f>
        <v>0</v>
      </c>
      <c r="O123" s="212"/>
      <c r="P123" s="212"/>
      <c r="Q123" s="212"/>
      <c r="R123" s="33"/>
      <c r="T123" s="75"/>
      <c r="U123" s="47"/>
      <c r="V123" s="47"/>
      <c r="W123" s="122">
        <f>W124+W201+W212</f>
        <v>889.13746299999991</v>
      </c>
      <c r="X123" s="47"/>
      <c r="Y123" s="122">
        <f>Y124+Y201+Y212</f>
        <v>28.519527579999995</v>
      </c>
      <c r="Z123" s="47"/>
      <c r="AA123" s="123">
        <f>AA124+AA201+AA212</f>
        <v>6.9000000000000006E-2</v>
      </c>
      <c r="AT123" s="17" t="s">
        <v>71</v>
      </c>
      <c r="AU123" s="17" t="s">
        <v>98</v>
      </c>
      <c r="BK123" s="124">
        <f>BK124+BK201+BK212</f>
        <v>0</v>
      </c>
    </row>
    <row r="124" spans="2:65" s="9" customFormat="1" ht="37.35" customHeight="1">
      <c r="B124" s="125"/>
      <c r="C124" s="126"/>
      <c r="D124" s="127" t="s">
        <v>99</v>
      </c>
      <c r="E124" s="127"/>
      <c r="F124" s="127"/>
      <c r="G124" s="127"/>
      <c r="H124" s="127"/>
      <c r="I124" s="127"/>
      <c r="J124" s="127"/>
      <c r="K124" s="127"/>
      <c r="L124" s="127"/>
      <c r="M124" s="127"/>
      <c r="N124" s="213">
        <f>BK124</f>
        <v>0</v>
      </c>
      <c r="O124" s="199"/>
      <c r="P124" s="199"/>
      <c r="Q124" s="199"/>
      <c r="R124" s="128"/>
      <c r="T124" s="129"/>
      <c r="U124" s="126"/>
      <c r="V124" s="126"/>
      <c r="W124" s="130">
        <f>W125+W149+W155+W159+W161+W165+W193+W197</f>
        <v>764.38596299999995</v>
      </c>
      <c r="X124" s="126"/>
      <c r="Y124" s="130">
        <f>Y125+Y149+Y155+Y159+Y161+Y165+Y193+Y197</f>
        <v>27.979469579999996</v>
      </c>
      <c r="Z124" s="126"/>
      <c r="AA124" s="131">
        <f>AA125+AA149+AA155+AA159+AA161+AA165+AA193+AA197</f>
        <v>0</v>
      </c>
      <c r="AR124" s="132" t="s">
        <v>77</v>
      </c>
      <c r="AT124" s="133" t="s">
        <v>71</v>
      </c>
      <c r="AU124" s="133" t="s">
        <v>72</v>
      </c>
      <c r="AY124" s="132" t="s">
        <v>120</v>
      </c>
      <c r="BK124" s="134">
        <f>BK125+BK149+BK155+BK159+BK161+BK165+BK193+BK197</f>
        <v>0</v>
      </c>
    </row>
    <row r="125" spans="2:65" s="9" customFormat="1" ht="19.95" customHeight="1">
      <c r="B125" s="125"/>
      <c r="C125" s="126"/>
      <c r="D125" s="135" t="s">
        <v>100</v>
      </c>
      <c r="E125" s="135"/>
      <c r="F125" s="135"/>
      <c r="G125" s="135"/>
      <c r="H125" s="135"/>
      <c r="I125" s="135"/>
      <c r="J125" s="135"/>
      <c r="K125" s="135"/>
      <c r="L125" s="135"/>
      <c r="M125" s="135"/>
      <c r="N125" s="214">
        <f>BK125</f>
        <v>0</v>
      </c>
      <c r="O125" s="215"/>
      <c r="P125" s="215"/>
      <c r="Q125" s="215"/>
      <c r="R125" s="128"/>
      <c r="T125" s="129"/>
      <c r="U125" s="126"/>
      <c r="V125" s="126"/>
      <c r="W125" s="130">
        <f>SUM(W126:W148)</f>
        <v>470.01792999999992</v>
      </c>
      <c r="X125" s="126"/>
      <c r="Y125" s="130">
        <f>SUM(Y126:Y148)</f>
        <v>0</v>
      </c>
      <c r="Z125" s="126"/>
      <c r="AA125" s="131">
        <f>SUM(AA126:AA148)</f>
        <v>0</v>
      </c>
      <c r="AR125" s="132" t="s">
        <v>77</v>
      </c>
      <c r="AT125" s="133" t="s">
        <v>71</v>
      </c>
      <c r="AU125" s="133" t="s">
        <v>77</v>
      </c>
      <c r="AY125" s="132" t="s">
        <v>120</v>
      </c>
      <c r="BK125" s="134">
        <f>SUM(BK126:BK148)</f>
        <v>0</v>
      </c>
    </row>
    <row r="126" spans="2:65" s="1" customFormat="1" ht="25.5" customHeight="1">
      <c r="B126" s="136"/>
      <c r="C126" s="137" t="s">
        <v>77</v>
      </c>
      <c r="D126" s="137" t="s">
        <v>121</v>
      </c>
      <c r="E126" s="138" t="s">
        <v>329</v>
      </c>
      <c r="F126" s="207" t="s">
        <v>330</v>
      </c>
      <c r="G126" s="207"/>
      <c r="H126" s="207"/>
      <c r="I126" s="207"/>
      <c r="J126" s="139" t="s">
        <v>331</v>
      </c>
      <c r="K126" s="140">
        <v>200</v>
      </c>
      <c r="L126" s="208"/>
      <c r="M126" s="208"/>
      <c r="N126" s="208">
        <f t="shared" ref="N126:N148" si="0">ROUND(L126*K126,2)</f>
        <v>0</v>
      </c>
      <c r="O126" s="208"/>
      <c r="P126" s="208"/>
      <c r="Q126" s="208"/>
      <c r="R126" s="141"/>
      <c r="T126" s="142" t="s">
        <v>5</v>
      </c>
      <c r="U126" s="40" t="s">
        <v>37</v>
      </c>
      <c r="V126" s="143">
        <v>0.2</v>
      </c>
      <c r="W126" s="143">
        <f t="shared" ref="W126:W148" si="1">V126*K126</f>
        <v>40</v>
      </c>
      <c r="X126" s="143">
        <v>0</v>
      </c>
      <c r="Y126" s="143">
        <f t="shared" ref="Y126:Y148" si="2">X126*K126</f>
        <v>0</v>
      </c>
      <c r="Z126" s="143">
        <v>0</v>
      </c>
      <c r="AA126" s="144">
        <f t="shared" ref="AA126:AA148" si="3">Z126*K126</f>
        <v>0</v>
      </c>
      <c r="AR126" s="17" t="s">
        <v>125</v>
      </c>
      <c r="AT126" s="17" t="s">
        <v>121</v>
      </c>
      <c r="AU126" s="17" t="s">
        <v>90</v>
      </c>
      <c r="AY126" s="17" t="s">
        <v>120</v>
      </c>
      <c r="BE126" s="145">
        <f t="shared" ref="BE126:BE148" si="4">IF(U126="základní",N126,0)</f>
        <v>0</v>
      </c>
      <c r="BF126" s="145">
        <f t="shared" ref="BF126:BF148" si="5">IF(U126="snížená",N126,0)</f>
        <v>0</v>
      </c>
      <c r="BG126" s="145">
        <f t="shared" ref="BG126:BG148" si="6">IF(U126="zákl. přenesená",N126,0)</f>
        <v>0</v>
      </c>
      <c r="BH126" s="145">
        <f t="shared" ref="BH126:BH148" si="7">IF(U126="sníž. přenesená",N126,0)</f>
        <v>0</v>
      </c>
      <c r="BI126" s="145">
        <f t="shared" ref="BI126:BI148" si="8">IF(U126="nulová",N126,0)</f>
        <v>0</v>
      </c>
      <c r="BJ126" s="17" t="s">
        <v>77</v>
      </c>
      <c r="BK126" s="145">
        <f t="shared" ref="BK126:BK148" si="9">ROUND(L126*K126,2)</f>
        <v>0</v>
      </c>
      <c r="BL126" s="17" t="s">
        <v>125</v>
      </c>
      <c r="BM126" s="17" t="s">
        <v>332</v>
      </c>
    </row>
    <row r="127" spans="2:65" s="1" customFormat="1" ht="25.5" customHeight="1">
      <c r="B127" s="136"/>
      <c r="C127" s="137" t="s">
        <v>90</v>
      </c>
      <c r="D127" s="137" t="s">
        <v>121</v>
      </c>
      <c r="E127" s="138" t="s">
        <v>333</v>
      </c>
      <c r="F127" s="207" t="s">
        <v>334</v>
      </c>
      <c r="G127" s="207"/>
      <c r="H127" s="207"/>
      <c r="I127" s="207"/>
      <c r="J127" s="139" t="s">
        <v>335</v>
      </c>
      <c r="K127" s="140">
        <v>30</v>
      </c>
      <c r="L127" s="208"/>
      <c r="M127" s="208"/>
      <c r="N127" s="208">
        <f t="shared" si="0"/>
        <v>0</v>
      </c>
      <c r="O127" s="208"/>
      <c r="P127" s="208"/>
      <c r="Q127" s="208"/>
      <c r="R127" s="141"/>
      <c r="T127" s="142" t="s">
        <v>5</v>
      </c>
      <c r="U127" s="40" t="s">
        <v>37</v>
      </c>
      <c r="V127" s="143">
        <v>0</v>
      </c>
      <c r="W127" s="143">
        <f t="shared" si="1"/>
        <v>0</v>
      </c>
      <c r="X127" s="143">
        <v>0</v>
      </c>
      <c r="Y127" s="143">
        <f t="shared" si="2"/>
        <v>0</v>
      </c>
      <c r="Z127" s="143">
        <v>0</v>
      </c>
      <c r="AA127" s="144">
        <f t="shared" si="3"/>
        <v>0</v>
      </c>
      <c r="AR127" s="17" t="s">
        <v>125</v>
      </c>
      <c r="AT127" s="17" t="s">
        <v>121</v>
      </c>
      <c r="AU127" s="17" t="s">
        <v>90</v>
      </c>
      <c r="AY127" s="17" t="s">
        <v>120</v>
      </c>
      <c r="BE127" s="145">
        <f t="shared" si="4"/>
        <v>0</v>
      </c>
      <c r="BF127" s="145">
        <f t="shared" si="5"/>
        <v>0</v>
      </c>
      <c r="BG127" s="145">
        <f t="shared" si="6"/>
        <v>0</v>
      </c>
      <c r="BH127" s="145">
        <f t="shared" si="7"/>
        <v>0</v>
      </c>
      <c r="BI127" s="145">
        <f t="shared" si="8"/>
        <v>0</v>
      </c>
      <c r="BJ127" s="17" t="s">
        <v>77</v>
      </c>
      <c r="BK127" s="145">
        <f t="shared" si="9"/>
        <v>0</v>
      </c>
      <c r="BL127" s="17" t="s">
        <v>125</v>
      </c>
      <c r="BM127" s="17" t="s">
        <v>336</v>
      </c>
    </row>
    <row r="128" spans="2:65" s="1" customFormat="1" ht="25.5" customHeight="1">
      <c r="B128" s="136"/>
      <c r="C128" s="137" t="s">
        <v>337</v>
      </c>
      <c r="D128" s="137" t="s">
        <v>121</v>
      </c>
      <c r="E128" s="138" t="s">
        <v>122</v>
      </c>
      <c r="F128" s="207" t="s">
        <v>123</v>
      </c>
      <c r="G128" s="207"/>
      <c r="H128" s="207"/>
      <c r="I128" s="207"/>
      <c r="J128" s="139" t="s">
        <v>124</v>
      </c>
      <c r="K128" s="140">
        <v>48</v>
      </c>
      <c r="L128" s="208"/>
      <c r="M128" s="208"/>
      <c r="N128" s="208">
        <f t="shared" si="0"/>
        <v>0</v>
      </c>
      <c r="O128" s="208"/>
      <c r="P128" s="208"/>
      <c r="Q128" s="208"/>
      <c r="R128" s="141"/>
      <c r="T128" s="142" t="s">
        <v>5</v>
      </c>
      <c r="U128" s="40" t="s">
        <v>37</v>
      </c>
      <c r="V128" s="143">
        <v>9.7000000000000003E-2</v>
      </c>
      <c r="W128" s="143">
        <f t="shared" si="1"/>
        <v>4.6560000000000006</v>
      </c>
      <c r="X128" s="143">
        <v>0</v>
      </c>
      <c r="Y128" s="143">
        <f t="shared" si="2"/>
        <v>0</v>
      </c>
      <c r="Z128" s="143">
        <v>0</v>
      </c>
      <c r="AA128" s="144">
        <f t="shared" si="3"/>
        <v>0</v>
      </c>
      <c r="AR128" s="17" t="s">
        <v>125</v>
      </c>
      <c r="AT128" s="17" t="s">
        <v>121</v>
      </c>
      <c r="AU128" s="17" t="s">
        <v>90</v>
      </c>
      <c r="AY128" s="17" t="s">
        <v>120</v>
      </c>
      <c r="BE128" s="145">
        <f t="shared" si="4"/>
        <v>0</v>
      </c>
      <c r="BF128" s="145">
        <f t="shared" si="5"/>
        <v>0</v>
      </c>
      <c r="BG128" s="145">
        <f t="shared" si="6"/>
        <v>0</v>
      </c>
      <c r="BH128" s="145">
        <f t="shared" si="7"/>
        <v>0</v>
      </c>
      <c r="BI128" s="145">
        <f t="shared" si="8"/>
        <v>0</v>
      </c>
      <c r="BJ128" s="17" t="s">
        <v>77</v>
      </c>
      <c r="BK128" s="145">
        <f t="shared" si="9"/>
        <v>0</v>
      </c>
      <c r="BL128" s="17" t="s">
        <v>125</v>
      </c>
      <c r="BM128" s="17" t="s">
        <v>338</v>
      </c>
    </row>
    <row r="129" spans="2:65" s="1" customFormat="1" ht="16.5" customHeight="1">
      <c r="B129" s="136"/>
      <c r="C129" s="137" t="s">
        <v>10</v>
      </c>
      <c r="D129" s="137" t="s">
        <v>121</v>
      </c>
      <c r="E129" s="138" t="s">
        <v>128</v>
      </c>
      <c r="F129" s="207" t="s">
        <v>339</v>
      </c>
      <c r="G129" s="207"/>
      <c r="H129" s="207"/>
      <c r="I129" s="207"/>
      <c r="J129" s="139" t="s">
        <v>130</v>
      </c>
      <c r="K129" s="140">
        <v>225</v>
      </c>
      <c r="L129" s="208"/>
      <c r="M129" s="208"/>
      <c r="N129" s="208">
        <f t="shared" si="0"/>
        <v>0</v>
      </c>
      <c r="O129" s="208"/>
      <c r="P129" s="208"/>
      <c r="Q129" s="208"/>
      <c r="R129" s="141"/>
      <c r="T129" s="142" t="s">
        <v>5</v>
      </c>
      <c r="U129" s="40" t="s">
        <v>37</v>
      </c>
      <c r="V129" s="143">
        <v>7.0000000000000001E-3</v>
      </c>
      <c r="W129" s="143">
        <f t="shared" si="1"/>
        <v>1.575</v>
      </c>
      <c r="X129" s="143">
        <v>0</v>
      </c>
      <c r="Y129" s="143">
        <f t="shared" si="2"/>
        <v>0</v>
      </c>
      <c r="Z129" s="143">
        <v>0</v>
      </c>
      <c r="AA129" s="144">
        <f t="shared" si="3"/>
        <v>0</v>
      </c>
      <c r="AR129" s="17" t="s">
        <v>125</v>
      </c>
      <c r="AT129" s="17" t="s">
        <v>121</v>
      </c>
      <c r="AU129" s="17" t="s">
        <v>90</v>
      </c>
      <c r="AY129" s="17" t="s">
        <v>120</v>
      </c>
      <c r="BE129" s="145">
        <f t="shared" si="4"/>
        <v>0</v>
      </c>
      <c r="BF129" s="145">
        <f t="shared" si="5"/>
        <v>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17" t="s">
        <v>77</v>
      </c>
      <c r="BK129" s="145">
        <f t="shared" si="9"/>
        <v>0</v>
      </c>
      <c r="BL129" s="17" t="s">
        <v>125</v>
      </c>
      <c r="BM129" s="17" t="s">
        <v>340</v>
      </c>
    </row>
    <row r="130" spans="2:65" s="1" customFormat="1" ht="25.5" customHeight="1">
      <c r="B130" s="136"/>
      <c r="C130" s="137" t="s">
        <v>125</v>
      </c>
      <c r="D130" s="137" t="s">
        <v>121</v>
      </c>
      <c r="E130" s="138" t="s">
        <v>341</v>
      </c>
      <c r="F130" s="207" t="s">
        <v>342</v>
      </c>
      <c r="G130" s="207"/>
      <c r="H130" s="207"/>
      <c r="I130" s="207"/>
      <c r="J130" s="139" t="s">
        <v>124</v>
      </c>
      <c r="K130" s="140">
        <v>52.8</v>
      </c>
      <c r="L130" s="208"/>
      <c r="M130" s="208"/>
      <c r="N130" s="208">
        <f t="shared" si="0"/>
        <v>0</v>
      </c>
      <c r="O130" s="208"/>
      <c r="P130" s="208"/>
      <c r="Q130" s="208"/>
      <c r="R130" s="141"/>
      <c r="T130" s="142" t="s">
        <v>5</v>
      </c>
      <c r="U130" s="40" t="s">
        <v>37</v>
      </c>
      <c r="V130" s="143">
        <v>0.433</v>
      </c>
      <c r="W130" s="143">
        <f t="shared" si="1"/>
        <v>22.862399999999997</v>
      </c>
      <c r="X130" s="143">
        <v>0</v>
      </c>
      <c r="Y130" s="143">
        <f t="shared" si="2"/>
        <v>0</v>
      </c>
      <c r="Z130" s="143">
        <v>0</v>
      </c>
      <c r="AA130" s="144">
        <f t="shared" si="3"/>
        <v>0</v>
      </c>
      <c r="AR130" s="17" t="s">
        <v>125</v>
      </c>
      <c r="AT130" s="17" t="s">
        <v>121</v>
      </c>
      <c r="AU130" s="17" t="s">
        <v>90</v>
      </c>
      <c r="AY130" s="17" t="s">
        <v>120</v>
      </c>
      <c r="BE130" s="145">
        <f t="shared" si="4"/>
        <v>0</v>
      </c>
      <c r="BF130" s="145">
        <f t="shared" si="5"/>
        <v>0</v>
      </c>
      <c r="BG130" s="145">
        <f t="shared" si="6"/>
        <v>0</v>
      </c>
      <c r="BH130" s="145">
        <f t="shared" si="7"/>
        <v>0</v>
      </c>
      <c r="BI130" s="145">
        <f t="shared" si="8"/>
        <v>0</v>
      </c>
      <c r="BJ130" s="17" t="s">
        <v>77</v>
      </c>
      <c r="BK130" s="145">
        <f t="shared" si="9"/>
        <v>0</v>
      </c>
      <c r="BL130" s="17" t="s">
        <v>125</v>
      </c>
      <c r="BM130" s="17" t="s">
        <v>343</v>
      </c>
    </row>
    <row r="131" spans="2:65" s="1" customFormat="1" ht="25.5" customHeight="1">
      <c r="B131" s="136"/>
      <c r="C131" s="137" t="s">
        <v>135</v>
      </c>
      <c r="D131" s="137" t="s">
        <v>121</v>
      </c>
      <c r="E131" s="138" t="s">
        <v>344</v>
      </c>
      <c r="F131" s="207" t="s">
        <v>345</v>
      </c>
      <c r="G131" s="207"/>
      <c r="H131" s="207"/>
      <c r="I131" s="207"/>
      <c r="J131" s="139" t="s">
        <v>124</v>
      </c>
      <c r="K131" s="140">
        <v>52.8</v>
      </c>
      <c r="L131" s="208"/>
      <c r="M131" s="208"/>
      <c r="N131" s="208">
        <f t="shared" si="0"/>
        <v>0</v>
      </c>
      <c r="O131" s="208"/>
      <c r="P131" s="208"/>
      <c r="Q131" s="208"/>
      <c r="R131" s="141"/>
      <c r="T131" s="142" t="s">
        <v>5</v>
      </c>
      <c r="U131" s="40" t="s">
        <v>37</v>
      </c>
      <c r="V131" s="143">
        <v>0.871</v>
      </c>
      <c r="W131" s="143">
        <f t="shared" si="1"/>
        <v>45.988799999999998</v>
      </c>
      <c r="X131" s="143">
        <v>0</v>
      </c>
      <c r="Y131" s="143">
        <f t="shared" si="2"/>
        <v>0</v>
      </c>
      <c r="Z131" s="143">
        <v>0</v>
      </c>
      <c r="AA131" s="144">
        <f t="shared" si="3"/>
        <v>0</v>
      </c>
      <c r="AR131" s="17" t="s">
        <v>125</v>
      </c>
      <c r="AT131" s="17" t="s">
        <v>121</v>
      </c>
      <c r="AU131" s="17" t="s">
        <v>90</v>
      </c>
      <c r="AY131" s="17" t="s">
        <v>120</v>
      </c>
      <c r="BE131" s="145">
        <f t="shared" si="4"/>
        <v>0</v>
      </c>
      <c r="BF131" s="145">
        <f t="shared" si="5"/>
        <v>0</v>
      </c>
      <c r="BG131" s="145">
        <f t="shared" si="6"/>
        <v>0</v>
      </c>
      <c r="BH131" s="145">
        <f t="shared" si="7"/>
        <v>0</v>
      </c>
      <c r="BI131" s="145">
        <f t="shared" si="8"/>
        <v>0</v>
      </c>
      <c r="BJ131" s="17" t="s">
        <v>77</v>
      </c>
      <c r="BK131" s="145">
        <f t="shared" si="9"/>
        <v>0</v>
      </c>
      <c r="BL131" s="17" t="s">
        <v>125</v>
      </c>
      <c r="BM131" s="17" t="s">
        <v>346</v>
      </c>
    </row>
    <row r="132" spans="2:65" s="1" customFormat="1" ht="25.5" customHeight="1">
      <c r="B132" s="136"/>
      <c r="C132" s="137" t="s">
        <v>139</v>
      </c>
      <c r="D132" s="137" t="s">
        <v>121</v>
      </c>
      <c r="E132" s="138" t="s">
        <v>347</v>
      </c>
      <c r="F132" s="207" t="s">
        <v>348</v>
      </c>
      <c r="G132" s="207"/>
      <c r="H132" s="207"/>
      <c r="I132" s="207"/>
      <c r="J132" s="139" t="s">
        <v>124</v>
      </c>
      <c r="K132" s="140">
        <v>52.8</v>
      </c>
      <c r="L132" s="208"/>
      <c r="M132" s="208"/>
      <c r="N132" s="208">
        <f t="shared" si="0"/>
        <v>0</v>
      </c>
      <c r="O132" s="208"/>
      <c r="P132" s="208"/>
      <c r="Q132" s="208"/>
      <c r="R132" s="141"/>
      <c r="T132" s="142" t="s">
        <v>5</v>
      </c>
      <c r="U132" s="40" t="s">
        <v>37</v>
      </c>
      <c r="V132" s="143">
        <v>0.04</v>
      </c>
      <c r="W132" s="143">
        <f t="shared" si="1"/>
        <v>2.1120000000000001</v>
      </c>
      <c r="X132" s="143">
        <v>0</v>
      </c>
      <c r="Y132" s="143">
        <f t="shared" si="2"/>
        <v>0</v>
      </c>
      <c r="Z132" s="143">
        <v>0</v>
      </c>
      <c r="AA132" s="144">
        <f t="shared" si="3"/>
        <v>0</v>
      </c>
      <c r="AR132" s="17" t="s">
        <v>125</v>
      </c>
      <c r="AT132" s="17" t="s">
        <v>121</v>
      </c>
      <c r="AU132" s="17" t="s">
        <v>90</v>
      </c>
      <c r="AY132" s="17" t="s">
        <v>120</v>
      </c>
      <c r="BE132" s="145">
        <f t="shared" si="4"/>
        <v>0</v>
      </c>
      <c r="BF132" s="145">
        <f t="shared" si="5"/>
        <v>0</v>
      </c>
      <c r="BG132" s="145">
        <f t="shared" si="6"/>
        <v>0</v>
      </c>
      <c r="BH132" s="145">
        <f t="shared" si="7"/>
        <v>0</v>
      </c>
      <c r="BI132" s="145">
        <f t="shared" si="8"/>
        <v>0</v>
      </c>
      <c r="BJ132" s="17" t="s">
        <v>77</v>
      </c>
      <c r="BK132" s="145">
        <f t="shared" si="9"/>
        <v>0</v>
      </c>
      <c r="BL132" s="17" t="s">
        <v>125</v>
      </c>
      <c r="BM132" s="17" t="s">
        <v>349</v>
      </c>
    </row>
    <row r="133" spans="2:65" s="1" customFormat="1" ht="25.5" customHeight="1">
      <c r="B133" s="136"/>
      <c r="C133" s="137" t="s">
        <v>143</v>
      </c>
      <c r="D133" s="137" t="s">
        <v>121</v>
      </c>
      <c r="E133" s="138" t="s">
        <v>350</v>
      </c>
      <c r="F133" s="207" t="s">
        <v>351</v>
      </c>
      <c r="G133" s="207"/>
      <c r="H133" s="207"/>
      <c r="I133" s="207"/>
      <c r="J133" s="139" t="s">
        <v>124</v>
      </c>
      <c r="K133" s="140">
        <v>26.4</v>
      </c>
      <c r="L133" s="208"/>
      <c r="M133" s="208"/>
      <c r="N133" s="208">
        <f t="shared" si="0"/>
        <v>0</v>
      </c>
      <c r="O133" s="208"/>
      <c r="P133" s="208"/>
      <c r="Q133" s="208"/>
      <c r="R133" s="141"/>
      <c r="T133" s="142" t="s">
        <v>5</v>
      </c>
      <c r="U133" s="40" t="s">
        <v>37</v>
      </c>
      <c r="V133" s="143">
        <v>1.272</v>
      </c>
      <c r="W133" s="143">
        <f t="shared" si="1"/>
        <v>33.580799999999996</v>
      </c>
      <c r="X133" s="143">
        <v>0</v>
      </c>
      <c r="Y133" s="143">
        <f t="shared" si="2"/>
        <v>0</v>
      </c>
      <c r="Z133" s="143">
        <v>0</v>
      </c>
      <c r="AA133" s="144">
        <f t="shared" si="3"/>
        <v>0</v>
      </c>
      <c r="AR133" s="17" t="s">
        <v>125</v>
      </c>
      <c r="AT133" s="17" t="s">
        <v>121</v>
      </c>
      <c r="AU133" s="17" t="s">
        <v>90</v>
      </c>
      <c r="AY133" s="17" t="s">
        <v>120</v>
      </c>
      <c r="BE133" s="145">
        <f t="shared" si="4"/>
        <v>0</v>
      </c>
      <c r="BF133" s="145">
        <f t="shared" si="5"/>
        <v>0</v>
      </c>
      <c r="BG133" s="145">
        <f t="shared" si="6"/>
        <v>0</v>
      </c>
      <c r="BH133" s="145">
        <f t="shared" si="7"/>
        <v>0</v>
      </c>
      <c r="BI133" s="145">
        <f t="shared" si="8"/>
        <v>0</v>
      </c>
      <c r="BJ133" s="17" t="s">
        <v>77</v>
      </c>
      <c r="BK133" s="145">
        <f t="shared" si="9"/>
        <v>0</v>
      </c>
      <c r="BL133" s="17" t="s">
        <v>125</v>
      </c>
      <c r="BM133" s="17" t="s">
        <v>352</v>
      </c>
    </row>
    <row r="134" spans="2:65" s="1" customFormat="1" ht="25.5" customHeight="1">
      <c r="B134" s="136"/>
      <c r="C134" s="137" t="s">
        <v>147</v>
      </c>
      <c r="D134" s="137" t="s">
        <v>121</v>
      </c>
      <c r="E134" s="138" t="s">
        <v>353</v>
      </c>
      <c r="F134" s="207" t="s">
        <v>354</v>
      </c>
      <c r="G134" s="207"/>
      <c r="H134" s="207"/>
      <c r="I134" s="207"/>
      <c r="J134" s="139" t="s">
        <v>124</v>
      </c>
      <c r="K134" s="140">
        <v>26.4</v>
      </c>
      <c r="L134" s="208"/>
      <c r="M134" s="208"/>
      <c r="N134" s="208">
        <f t="shared" si="0"/>
        <v>0</v>
      </c>
      <c r="O134" s="208"/>
      <c r="P134" s="208"/>
      <c r="Q134" s="208"/>
      <c r="R134" s="141"/>
      <c r="T134" s="142" t="s">
        <v>5</v>
      </c>
      <c r="U134" s="40" t="s">
        <v>37</v>
      </c>
      <c r="V134" s="143">
        <v>0.10199999999999999</v>
      </c>
      <c r="W134" s="143">
        <f t="shared" si="1"/>
        <v>2.6927999999999996</v>
      </c>
      <c r="X134" s="143">
        <v>0</v>
      </c>
      <c r="Y134" s="143">
        <f t="shared" si="2"/>
        <v>0</v>
      </c>
      <c r="Z134" s="143">
        <v>0</v>
      </c>
      <c r="AA134" s="144">
        <f t="shared" si="3"/>
        <v>0</v>
      </c>
      <c r="AR134" s="17" t="s">
        <v>125</v>
      </c>
      <c r="AT134" s="17" t="s">
        <v>121</v>
      </c>
      <c r="AU134" s="17" t="s">
        <v>90</v>
      </c>
      <c r="AY134" s="17" t="s">
        <v>120</v>
      </c>
      <c r="BE134" s="145">
        <f t="shared" si="4"/>
        <v>0</v>
      </c>
      <c r="BF134" s="145">
        <f t="shared" si="5"/>
        <v>0</v>
      </c>
      <c r="BG134" s="145">
        <f t="shared" si="6"/>
        <v>0</v>
      </c>
      <c r="BH134" s="145">
        <f t="shared" si="7"/>
        <v>0</v>
      </c>
      <c r="BI134" s="145">
        <f t="shared" si="8"/>
        <v>0</v>
      </c>
      <c r="BJ134" s="17" t="s">
        <v>77</v>
      </c>
      <c r="BK134" s="145">
        <f t="shared" si="9"/>
        <v>0</v>
      </c>
      <c r="BL134" s="17" t="s">
        <v>125</v>
      </c>
      <c r="BM134" s="17" t="s">
        <v>355</v>
      </c>
    </row>
    <row r="135" spans="2:65" s="1" customFormat="1" ht="25.5" customHeight="1">
      <c r="B135" s="136"/>
      <c r="C135" s="137" t="s">
        <v>155</v>
      </c>
      <c r="D135" s="137" t="s">
        <v>121</v>
      </c>
      <c r="E135" s="138" t="s">
        <v>132</v>
      </c>
      <c r="F135" s="207" t="s">
        <v>133</v>
      </c>
      <c r="G135" s="207"/>
      <c r="H135" s="207"/>
      <c r="I135" s="207"/>
      <c r="J135" s="139" t="s">
        <v>124</v>
      </c>
      <c r="K135" s="140">
        <v>29.57</v>
      </c>
      <c r="L135" s="208"/>
      <c r="M135" s="208"/>
      <c r="N135" s="208">
        <f t="shared" si="0"/>
        <v>0</v>
      </c>
      <c r="O135" s="208"/>
      <c r="P135" s="208"/>
      <c r="Q135" s="208"/>
      <c r="R135" s="141"/>
      <c r="T135" s="142" t="s">
        <v>5</v>
      </c>
      <c r="U135" s="40" t="s">
        <v>37</v>
      </c>
      <c r="V135" s="143">
        <v>0.78100000000000003</v>
      </c>
      <c r="W135" s="143">
        <f t="shared" si="1"/>
        <v>23.094170000000002</v>
      </c>
      <c r="X135" s="143">
        <v>0</v>
      </c>
      <c r="Y135" s="143">
        <f t="shared" si="2"/>
        <v>0</v>
      </c>
      <c r="Z135" s="143">
        <v>0</v>
      </c>
      <c r="AA135" s="144">
        <f t="shared" si="3"/>
        <v>0</v>
      </c>
      <c r="AR135" s="17" t="s">
        <v>125</v>
      </c>
      <c r="AT135" s="17" t="s">
        <v>121</v>
      </c>
      <c r="AU135" s="17" t="s">
        <v>90</v>
      </c>
      <c r="AY135" s="17" t="s">
        <v>120</v>
      </c>
      <c r="BE135" s="145">
        <f t="shared" si="4"/>
        <v>0</v>
      </c>
      <c r="BF135" s="145">
        <f t="shared" si="5"/>
        <v>0</v>
      </c>
      <c r="BG135" s="145">
        <f t="shared" si="6"/>
        <v>0</v>
      </c>
      <c r="BH135" s="145">
        <f t="shared" si="7"/>
        <v>0</v>
      </c>
      <c r="BI135" s="145">
        <f t="shared" si="8"/>
        <v>0</v>
      </c>
      <c r="BJ135" s="17" t="s">
        <v>77</v>
      </c>
      <c r="BK135" s="145">
        <f t="shared" si="9"/>
        <v>0</v>
      </c>
      <c r="BL135" s="17" t="s">
        <v>125</v>
      </c>
      <c r="BM135" s="17" t="s">
        <v>356</v>
      </c>
    </row>
    <row r="136" spans="2:65" s="1" customFormat="1" ht="25.5" customHeight="1">
      <c r="B136" s="136"/>
      <c r="C136" s="137" t="s">
        <v>151</v>
      </c>
      <c r="D136" s="137" t="s">
        <v>121</v>
      </c>
      <c r="E136" s="138" t="s">
        <v>136</v>
      </c>
      <c r="F136" s="207" t="s">
        <v>137</v>
      </c>
      <c r="G136" s="207"/>
      <c r="H136" s="207"/>
      <c r="I136" s="207"/>
      <c r="J136" s="139" t="s">
        <v>124</v>
      </c>
      <c r="K136" s="140">
        <v>29.57</v>
      </c>
      <c r="L136" s="208"/>
      <c r="M136" s="208"/>
      <c r="N136" s="208">
        <f t="shared" si="0"/>
        <v>0</v>
      </c>
      <c r="O136" s="208"/>
      <c r="P136" s="208"/>
      <c r="Q136" s="208"/>
      <c r="R136" s="141"/>
      <c r="T136" s="142" t="s">
        <v>5</v>
      </c>
      <c r="U136" s="40" t="s">
        <v>37</v>
      </c>
      <c r="V136" s="143">
        <v>1.43</v>
      </c>
      <c r="W136" s="143">
        <f t="shared" si="1"/>
        <v>42.2851</v>
      </c>
      <c r="X136" s="143">
        <v>0</v>
      </c>
      <c r="Y136" s="143">
        <f t="shared" si="2"/>
        <v>0</v>
      </c>
      <c r="Z136" s="143">
        <v>0</v>
      </c>
      <c r="AA136" s="144">
        <f t="shared" si="3"/>
        <v>0</v>
      </c>
      <c r="AR136" s="17" t="s">
        <v>125</v>
      </c>
      <c r="AT136" s="17" t="s">
        <v>121</v>
      </c>
      <c r="AU136" s="17" t="s">
        <v>90</v>
      </c>
      <c r="AY136" s="17" t="s">
        <v>120</v>
      </c>
      <c r="BE136" s="145">
        <f t="shared" si="4"/>
        <v>0</v>
      </c>
      <c r="BF136" s="145">
        <f t="shared" si="5"/>
        <v>0</v>
      </c>
      <c r="BG136" s="145">
        <f t="shared" si="6"/>
        <v>0</v>
      </c>
      <c r="BH136" s="145">
        <f t="shared" si="7"/>
        <v>0</v>
      </c>
      <c r="BI136" s="145">
        <f t="shared" si="8"/>
        <v>0</v>
      </c>
      <c r="BJ136" s="17" t="s">
        <v>77</v>
      </c>
      <c r="BK136" s="145">
        <f t="shared" si="9"/>
        <v>0</v>
      </c>
      <c r="BL136" s="17" t="s">
        <v>125</v>
      </c>
      <c r="BM136" s="17" t="s">
        <v>357</v>
      </c>
    </row>
    <row r="137" spans="2:65" s="1" customFormat="1" ht="25.5" customHeight="1">
      <c r="B137" s="136"/>
      <c r="C137" s="137" t="s">
        <v>159</v>
      </c>
      <c r="D137" s="137" t="s">
        <v>121</v>
      </c>
      <c r="E137" s="138" t="s">
        <v>140</v>
      </c>
      <c r="F137" s="207" t="s">
        <v>141</v>
      </c>
      <c r="G137" s="207"/>
      <c r="H137" s="207"/>
      <c r="I137" s="207"/>
      <c r="J137" s="139" t="s">
        <v>124</v>
      </c>
      <c r="K137" s="140">
        <v>29.57</v>
      </c>
      <c r="L137" s="208"/>
      <c r="M137" s="208"/>
      <c r="N137" s="208">
        <f t="shared" si="0"/>
        <v>0</v>
      </c>
      <c r="O137" s="208"/>
      <c r="P137" s="208"/>
      <c r="Q137" s="208"/>
      <c r="R137" s="141"/>
      <c r="T137" s="142" t="s">
        <v>5</v>
      </c>
      <c r="U137" s="40" t="s">
        <v>37</v>
      </c>
      <c r="V137" s="143">
        <v>0.1</v>
      </c>
      <c r="W137" s="143">
        <f t="shared" si="1"/>
        <v>2.9570000000000003</v>
      </c>
      <c r="X137" s="143">
        <v>0</v>
      </c>
      <c r="Y137" s="143">
        <f t="shared" si="2"/>
        <v>0</v>
      </c>
      <c r="Z137" s="143">
        <v>0</v>
      </c>
      <c r="AA137" s="144">
        <f t="shared" si="3"/>
        <v>0</v>
      </c>
      <c r="AR137" s="17" t="s">
        <v>125</v>
      </c>
      <c r="AT137" s="17" t="s">
        <v>121</v>
      </c>
      <c r="AU137" s="17" t="s">
        <v>90</v>
      </c>
      <c r="AY137" s="17" t="s">
        <v>120</v>
      </c>
      <c r="BE137" s="145">
        <f t="shared" si="4"/>
        <v>0</v>
      </c>
      <c r="BF137" s="145">
        <f t="shared" si="5"/>
        <v>0</v>
      </c>
      <c r="BG137" s="145">
        <f t="shared" si="6"/>
        <v>0</v>
      </c>
      <c r="BH137" s="145">
        <f t="shared" si="7"/>
        <v>0</v>
      </c>
      <c r="BI137" s="145">
        <f t="shared" si="8"/>
        <v>0</v>
      </c>
      <c r="BJ137" s="17" t="s">
        <v>77</v>
      </c>
      <c r="BK137" s="145">
        <f t="shared" si="9"/>
        <v>0</v>
      </c>
      <c r="BL137" s="17" t="s">
        <v>125</v>
      </c>
      <c r="BM137" s="17" t="s">
        <v>358</v>
      </c>
    </row>
    <row r="138" spans="2:65" s="1" customFormat="1" ht="25.5" customHeight="1">
      <c r="B138" s="136"/>
      <c r="C138" s="137" t="s">
        <v>163</v>
      </c>
      <c r="D138" s="137" t="s">
        <v>121</v>
      </c>
      <c r="E138" s="138" t="s">
        <v>144</v>
      </c>
      <c r="F138" s="207" t="s">
        <v>145</v>
      </c>
      <c r="G138" s="207"/>
      <c r="H138" s="207"/>
      <c r="I138" s="207"/>
      <c r="J138" s="139" t="s">
        <v>124</v>
      </c>
      <c r="K138" s="140">
        <v>14.78</v>
      </c>
      <c r="L138" s="208"/>
      <c r="M138" s="208"/>
      <c r="N138" s="208">
        <f t="shared" si="0"/>
        <v>0</v>
      </c>
      <c r="O138" s="208"/>
      <c r="P138" s="208"/>
      <c r="Q138" s="208"/>
      <c r="R138" s="141"/>
      <c r="T138" s="142" t="s">
        <v>5</v>
      </c>
      <c r="U138" s="40" t="s">
        <v>37</v>
      </c>
      <c r="V138" s="143">
        <v>2.133</v>
      </c>
      <c r="W138" s="143">
        <f t="shared" si="1"/>
        <v>31.525739999999999</v>
      </c>
      <c r="X138" s="143">
        <v>0</v>
      </c>
      <c r="Y138" s="143">
        <f t="shared" si="2"/>
        <v>0</v>
      </c>
      <c r="Z138" s="143">
        <v>0</v>
      </c>
      <c r="AA138" s="144">
        <f t="shared" si="3"/>
        <v>0</v>
      </c>
      <c r="AR138" s="17" t="s">
        <v>125</v>
      </c>
      <c r="AT138" s="17" t="s">
        <v>121</v>
      </c>
      <c r="AU138" s="17" t="s">
        <v>90</v>
      </c>
      <c r="AY138" s="17" t="s">
        <v>120</v>
      </c>
      <c r="BE138" s="145">
        <f t="shared" si="4"/>
        <v>0</v>
      </c>
      <c r="BF138" s="145">
        <f t="shared" si="5"/>
        <v>0</v>
      </c>
      <c r="BG138" s="145">
        <f t="shared" si="6"/>
        <v>0</v>
      </c>
      <c r="BH138" s="145">
        <f t="shared" si="7"/>
        <v>0</v>
      </c>
      <c r="BI138" s="145">
        <f t="shared" si="8"/>
        <v>0</v>
      </c>
      <c r="BJ138" s="17" t="s">
        <v>77</v>
      </c>
      <c r="BK138" s="145">
        <f t="shared" si="9"/>
        <v>0</v>
      </c>
      <c r="BL138" s="17" t="s">
        <v>125</v>
      </c>
      <c r="BM138" s="17" t="s">
        <v>359</v>
      </c>
    </row>
    <row r="139" spans="2:65" s="1" customFormat="1" ht="25.5" customHeight="1">
      <c r="B139" s="136"/>
      <c r="C139" s="137" t="s">
        <v>168</v>
      </c>
      <c r="D139" s="137" t="s">
        <v>121</v>
      </c>
      <c r="E139" s="138" t="s">
        <v>148</v>
      </c>
      <c r="F139" s="207" t="s">
        <v>149</v>
      </c>
      <c r="G139" s="207"/>
      <c r="H139" s="207"/>
      <c r="I139" s="207"/>
      <c r="J139" s="139" t="s">
        <v>124</v>
      </c>
      <c r="K139" s="140">
        <v>14.78</v>
      </c>
      <c r="L139" s="208"/>
      <c r="M139" s="208"/>
      <c r="N139" s="208">
        <f t="shared" si="0"/>
        <v>0</v>
      </c>
      <c r="O139" s="208"/>
      <c r="P139" s="208"/>
      <c r="Q139" s="208"/>
      <c r="R139" s="141"/>
      <c r="T139" s="142" t="s">
        <v>5</v>
      </c>
      <c r="U139" s="40" t="s">
        <v>37</v>
      </c>
      <c r="V139" s="143">
        <v>0.19800000000000001</v>
      </c>
      <c r="W139" s="143">
        <f t="shared" si="1"/>
        <v>2.9264399999999999</v>
      </c>
      <c r="X139" s="143">
        <v>0</v>
      </c>
      <c r="Y139" s="143">
        <f t="shared" si="2"/>
        <v>0</v>
      </c>
      <c r="Z139" s="143">
        <v>0</v>
      </c>
      <c r="AA139" s="144">
        <f t="shared" si="3"/>
        <v>0</v>
      </c>
      <c r="AR139" s="17" t="s">
        <v>125</v>
      </c>
      <c r="AT139" s="17" t="s">
        <v>121</v>
      </c>
      <c r="AU139" s="17" t="s">
        <v>90</v>
      </c>
      <c r="AY139" s="17" t="s">
        <v>120</v>
      </c>
      <c r="BE139" s="145">
        <f t="shared" si="4"/>
        <v>0</v>
      </c>
      <c r="BF139" s="145">
        <f t="shared" si="5"/>
        <v>0</v>
      </c>
      <c r="BG139" s="145">
        <f t="shared" si="6"/>
        <v>0</v>
      </c>
      <c r="BH139" s="145">
        <f t="shared" si="7"/>
        <v>0</v>
      </c>
      <c r="BI139" s="145">
        <f t="shared" si="8"/>
        <v>0</v>
      </c>
      <c r="BJ139" s="17" t="s">
        <v>77</v>
      </c>
      <c r="BK139" s="145">
        <f t="shared" si="9"/>
        <v>0</v>
      </c>
      <c r="BL139" s="17" t="s">
        <v>125</v>
      </c>
      <c r="BM139" s="17" t="s">
        <v>360</v>
      </c>
    </row>
    <row r="140" spans="2:65" s="1" customFormat="1" ht="25.5" customHeight="1">
      <c r="B140" s="136"/>
      <c r="C140" s="137" t="s">
        <v>11</v>
      </c>
      <c r="D140" s="137" t="s">
        <v>121</v>
      </c>
      <c r="E140" s="138" t="s">
        <v>361</v>
      </c>
      <c r="F140" s="207" t="s">
        <v>362</v>
      </c>
      <c r="G140" s="207"/>
      <c r="H140" s="207"/>
      <c r="I140" s="207"/>
      <c r="J140" s="139" t="s">
        <v>124</v>
      </c>
      <c r="K140" s="140">
        <v>106.46</v>
      </c>
      <c r="L140" s="208"/>
      <c r="M140" s="208"/>
      <c r="N140" s="208">
        <f t="shared" si="0"/>
        <v>0</v>
      </c>
      <c r="O140" s="208"/>
      <c r="P140" s="208"/>
      <c r="Q140" s="208"/>
      <c r="R140" s="141"/>
      <c r="T140" s="142" t="s">
        <v>5</v>
      </c>
      <c r="U140" s="40" t="s">
        <v>37</v>
      </c>
      <c r="V140" s="143">
        <v>4.3999999999999997E-2</v>
      </c>
      <c r="W140" s="143">
        <f t="shared" si="1"/>
        <v>4.6842399999999991</v>
      </c>
      <c r="X140" s="143">
        <v>0</v>
      </c>
      <c r="Y140" s="143">
        <f t="shared" si="2"/>
        <v>0</v>
      </c>
      <c r="Z140" s="143">
        <v>0</v>
      </c>
      <c r="AA140" s="144">
        <f t="shared" si="3"/>
        <v>0</v>
      </c>
      <c r="AR140" s="17" t="s">
        <v>125</v>
      </c>
      <c r="AT140" s="17" t="s">
        <v>121</v>
      </c>
      <c r="AU140" s="17" t="s">
        <v>90</v>
      </c>
      <c r="AY140" s="17" t="s">
        <v>120</v>
      </c>
      <c r="BE140" s="145">
        <f t="shared" si="4"/>
        <v>0</v>
      </c>
      <c r="BF140" s="145">
        <f t="shared" si="5"/>
        <v>0</v>
      </c>
      <c r="BG140" s="145">
        <f t="shared" si="6"/>
        <v>0</v>
      </c>
      <c r="BH140" s="145">
        <f t="shared" si="7"/>
        <v>0</v>
      </c>
      <c r="BI140" s="145">
        <f t="shared" si="8"/>
        <v>0</v>
      </c>
      <c r="BJ140" s="17" t="s">
        <v>77</v>
      </c>
      <c r="BK140" s="145">
        <f t="shared" si="9"/>
        <v>0</v>
      </c>
      <c r="BL140" s="17" t="s">
        <v>125</v>
      </c>
      <c r="BM140" s="17" t="s">
        <v>363</v>
      </c>
    </row>
    <row r="141" spans="2:65" s="1" customFormat="1" ht="25.5" customHeight="1">
      <c r="B141" s="136"/>
      <c r="C141" s="137" t="s">
        <v>179</v>
      </c>
      <c r="D141" s="137" t="s">
        <v>121</v>
      </c>
      <c r="E141" s="138" t="s">
        <v>152</v>
      </c>
      <c r="F141" s="207" t="s">
        <v>153</v>
      </c>
      <c r="G141" s="207"/>
      <c r="H141" s="207"/>
      <c r="I141" s="207"/>
      <c r="J141" s="139" t="s">
        <v>124</v>
      </c>
      <c r="K141" s="140">
        <v>43.14</v>
      </c>
      <c r="L141" s="208"/>
      <c r="M141" s="208"/>
      <c r="N141" s="208">
        <f t="shared" si="0"/>
        <v>0</v>
      </c>
      <c r="O141" s="208"/>
      <c r="P141" s="208"/>
      <c r="Q141" s="208"/>
      <c r="R141" s="141"/>
      <c r="T141" s="142" t="s">
        <v>5</v>
      </c>
      <c r="U141" s="40" t="s">
        <v>37</v>
      </c>
      <c r="V141" s="143">
        <v>8.3000000000000004E-2</v>
      </c>
      <c r="W141" s="143">
        <f t="shared" si="1"/>
        <v>3.5806200000000001</v>
      </c>
      <c r="X141" s="143">
        <v>0</v>
      </c>
      <c r="Y141" s="143">
        <f t="shared" si="2"/>
        <v>0</v>
      </c>
      <c r="Z141" s="143">
        <v>0</v>
      </c>
      <c r="AA141" s="144">
        <f t="shared" si="3"/>
        <v>0</v>
      </c>
      <c r="AR141" s="17" t="s">
        <v>125</v>
      </c>
      <c r="AT141" s="17" t="s">
        <v>121</v>
      </c>
      <c r="AU141" s="17" t="s">
        <v>90</v>
      </c>
      <c r="AY141" s="17" t="s">
        <v>120</v>
      </c>
      <c r="BE141" s="145">
        <f t="shared" si="4"/>
        <v>0</v>
      </c>
      <c r="BF141" s="145">
        <f t="shared" si="5"/>
        <v>0</v>
      </c>
      <c r="BG141" s="145">
        <f t="shared" si="6"/>
        <v>0</v>
      </c>
      <c r="BH141" s="145">
        <f t="shared" si="7"/>
        <v>0</v>
      </c>
      <c r="BI141" s="145">
        <f t="shared" si="8"/>
        <v>0</v>
      </c>
      <c r="BJ141" s="17" t="s">
        <v>77</v>
      </c>
      <c r="BK141" s="145">
        <f t="shared" si="9"/>
        <v>0</v>
      </c>
      <c r="BL141" s="17" t="s">
        <v>125</v>
      </c>
      <c r="BM141" s="17" t="s">
        <v>364</v>
      </c>
    </row>
    <row r="142" spans="2:65" s="1" customFormat="1" ht="25.5" customHeight="1">
      <c r="B142" s="136"/>
      <c r="C142" s="137" t="s">
        <v>175</v>
      </c>
      <c r="D142" s="137" t="s">
        <v>121</v>
      </c>
      <c r="E142" s="138" t="s">
        <v>156</v>
      </c>
      <c r="F142" s="207" t="s">
        <v>157</v>
      </c>
      <c r="G142" s="207"/>
      <c r="H142" s="207"/>
      <c r="I142" s="207"/>
      <c r="J142" s="139" t="s">
        <v>124</v>
      </c>
      <c r="K142" s="140">
        <v>149.6</v>
      </c>
      <c r="L142" s="208"/>
      <c r="M142" s="208"/>
      <c r="N142" s="208">
        <f t="shared" si="0"/>
        <v>0</v>
      </c>
      <c r="O142" s="208"/>
      <c r="P142" s="208"/>
      <c r="Q142" s="208"/>
      <c r="R142" s="141"/>
      <c r="T142" s="142" t="s">
        <v>5</v>
      </c>
      <c r="U142" s="40" t="s">
        <v>37</v>
      </c>
      <c r="V142" s="143">
        <v>0.65200000000000002</v>
      </c>
      <c r="W142" s="143">
        <f t="shared" si="1"/>
        <v>97.539199999999994</v>
      </c>
      <c r="X142" s="143">
        <v>0</v>
      </c>
      <c r="Y142" s="143">
        <f t="shared" si="2"/>
        <v>0</v>
      </c>
      <c r="Z142" s="143">
        <v>0</v>
      </c>
      <c r="AA142" s="144">
        <f t="shared" si="3"/>
        <v>0</v>
      </c>
      <c r="AR142" s="17" t="s">
        <v>125</v>
      </c>
      <c r="AT142" s="17" t="s">
        <v>121</v>
      </c>
      <c r="AU142" s="17" t="s">
        <v>90</v>
      </c>
      <c r="AY142" s="17" t="s">
        <v>120</v>
      </c>
      <c r="BE142" s="145">
        <f t="shared" si="4"/>
        <v>0</v>
      </c>
      <c r="BF142" s="145">
        <f t="shared" si="5"/>
        <v>0</v>
      </c>
      <c r="BG142" s="145">
        <f t="shared" si="6"/>
        <v>0</v>
      </c>
      <c r="BH142" s="145">
        <f t="shared" si="7"/>
        <v>0</v>
      </c>
      <c r="BI142" s="145">
        <f t="shared" si="8"/>
        <v>0</v>
      </c>
      <c r="BJ142" s="17" t="s">
        <v>77</v>
      </c>
      <c r="BK142" s="145">
        <f t="shared" si="9"/>
        <v>0</v>
      </c>
      <c r="BL142" s="17" t="s">
        <v>125</v>
      </c>
      <c r="BM142" s="17" t="s">
        <v>365</v>
      </c>
    </row>
    <row r="143" spans="2:65" s="1" customFormat="1" ht="16.5" customHeight="1">
      <c r="B143" s="136"/>
      <c r="C143" s="137" t="s">
        <v>303</v>
      </c>
      <c r="D143" s="137" t="s">
        <v>121</v>
      </c>
      <c r="E143" s="138" t="s">
        <v>160</v>
      </c>
      <c r="F143" s="207" t="s">
        <v>161</v>
      </c>
      <c r="G143" s="207"/>
      <c r="H143" s="207"/>
      <c r="I143" s="207"/>
      <c r="J143" s="139" t="s">
        <v>124</v>
      </c>
      <c r="K143" s="140">
        <v>149.6</v>
      </c>
      <c r="L143" s="208"/>
      <c r="M143" s="208"/>
      <c r="N143" s="208">
        <f t="shared" si="0"/>
        <v>0</v>
      </c>
      <c r="O143" s="208"/>
      <c r="P143" s="208"/>
      <c r="Q143" s="208"/>
      <c r="R143" s="141"/>
      <c r="T143" s="142" t="s">
        <v>5</v>
      </c>
      <c r="U143" s="40" t="s">
        <v>37</v>
      </c>
      <c r="V143" s="143">
        <v>8.9999999999999993E-3</v>
      </c>
      <c r="W143" s="143">
        <f t="shared" si="1"/>
        <v>1.3463999999999998</v>
      </c>
      <c r="X143" s="143">
        <v>0</v>
      </c>
      <c r="Y143" s="143">
        <f t="shared" si="2"/>
        <v>0</v>
      </c>
      <c r="Z143" s="143">
        <v>0</v>
      </c>
      <c r="AA143" s="144">
        <f t="shared" si="3"/>
        <v>0</v>
      </c>
      <c r="AR143" s="17" t="s">
        <v>125</v>
      </c>
      <c r="AT143" s="17" t="s">
        <v>121</v>
      </c>
      <c r="AU143" s="17" t="s">
        <v>90</v>
      </c>
      <c r="AY143" s="17" t="s">
        <v>120</v>
      </c>
      <c r="BE143" s="145">
        <f t="shared" si="4"/>
        <v>0</v>
      </c>
      <c r="BF143" s="145">
        <f t="shared" si="5"/>
        <v>0</v>
      </c>
      <c r="BG143" s="145">
        <f t="shared" si="6"/>
        <v>0</v>
      </c>
      <c r="BH143" s="145">
        <f t="shared" si="7"/>
        <v>0</v>
      </c>
      <c r="BI143" s="145">
        <f t="shared" si="8"/>
        <v>0</v>
      </c>
      <c r="BJ143" s="17" t="s">
        <v>77</v>
      </c>
      <c r="BK143" s="145">
        <f t="shared" si="9"/>
        <v>0</v>
      </c>
      <c r="BL143" s="17" t="s">
        <v>125</v>
      </c>
      <c r="BM143" s="17" t="s">
        <v>366</v>
      </c>
    </row>
    <row r="144" spans="2:65" s="1" customFormat="1" ht="25.5" customHeight="1">
      <c r="B144" s="136"/>
      <c r="C144" s="137" t="s">
        <v>307</v>
      </c>
      <c r="D144" s="137" t="s">
        <v>121</v>
      </c>
      <c r="E144" s="138" t="s">
        <v>164</v>
      </c>
      <c r="F144" s="207" t="s">
        <v>165</v>
      </c>
      <c r="G144" s="207"/>
      <c r="H144" s="207"/>
      <c r="I144" s="207"/>
      <c r="J144" s="139" t="s">
        <v>166</v>
      </c>
      <c r="K144" s="140">
        <v>72.043999999999997</v>
      </c>
      <c r="L144" s="208"/>
      <c r="M144" s="208"/>
      <c r="N144" s="208">
        <f t="shared" si="0"/>
        <v>0</v>
      </c>
      <c r="O144" s="208"/>
      <c r="P144" s="208"/>
      <c r="Q144" s="208"/>
      <c r="R144" s="141"/>
      <c r="T144" s="142" t="s">
        <v>5</v>
      </c>
      <c r="U144" s="40" t="s">
        <v>37</v>
      </c>
      <c r="V144" s="143">
        <v>0</v>
      </c>
      <c r="W144" s="143">
        <f t="shared" si="1"/>
        <v>0</v>
      </c>
      <c r="X144" s="143">
        <v>0</v>
      </c>
      <c r="Y144" s="143">
        <f t="shared" si="2"/>
        <v>0</v>
      </c>
      <c r="Z144" s="143">
        <v>0</v>
      </c>
      <c r="AA144" s="144">
        <f t="shared" si="3"/>
        <v>0</v>
      </c>
      <c r="AR144" s="17" t="s">
        <v>125</v>
      </c>
      <c r="AT144" s="17" t="s">
        <v>121</v>
      </c>
      <c r="AU144" s="17" t="s">
        <v>90</v>
      </c>
      <c r="AY144" s="17" t="s">
        <v>120</v>
      </c>
      <c r="BE144" s="145">
        <f t="shared" si="4"/>
        <v>0</v>
      </c>
      <c r="BF144" s="145">
        <f t="shared" si="5"/>
        <v>0</v>
      </c>
      <c r="BG144" s="145">
        <f t="shared" si="6"/>
        <v>0</v>
      </c>
      <c r="BH144" s="145">
        <f t="shared" si="7"/>
        <v>0</v>
      </c>
      <c r="BI144" s="145">
        <f t="shared" si="8"/>
        <v>0</v>
      </c>
      <c r="BJ144" s="17" t="s">
        <v>77</v>
      </c>
      <c r="BK144" s="145">
        <f t="shared" si="9"/>
        <v>0</v>
      </c>
      <c r="BL144" s="17" t="s">
        <v>125</v>
      </c>
      <c r="BM144" s="17" t="s">
        <v>367</v>
      </c>
    </row>
    <row r="145" spans="2:65" s="1" customFormat="1" ht="25.5" customHeight="1">
      <c r="B145" s="136"/>
      <c r="C145" s="137" t="s">
        <v>311</v>
      </c>
      <c r="D145" s="137" t="s">
        <v>121</v>
      </c>
      <c r="E145" s="138" t="s">
        <v>169</v>
      </c>
      <c r="F145" s="207" t="s">
        <v>368</v>
      </c>
      <c r="G145" s="207"/>
      <c r="H145" s="207"/>
      <c r="I145" s="207"/>
      <c r="J145" s="139" t="s">
        <v>124</v>
      </c>
      <c r="K145" s="140">
        <v>162.78</v>
      </c>
      <c r="L145" s="208"/>
      <c r="M145" s="208"/>
      <c r="N145" s="208">
        <f t="shared" si="0"/>
        <v>0</v>
      </c>
      <c r="O145" s="208"/>
      <c r="P145" s="208"/>
      <c r="Q145" s="208"/>
      <c r="R145" s="141"/>
      <c r="T145" s="142" t="s">
        <v>5</v>
      </c>
      <c r="U145" s="40" t="s">
        <v>37</v>
      </c>
      <c r="V145" s="143">
        <v>0.29899999999999999</v>
      </c>
      <c r="W145" s="143">
        <f t="shared" si="1"/>
        <v>48.671219999999998</v>
      </c>
      <c r="X145" s="143">
        <v>0</v>
      </c>
      <c r="Y145" s="143">
        <f t="shared" si="2"/>
        <v>0</v>
      </c>
      <c r="Z145" s="143">
        <v>0</v>
      </c>
      <c r="AA145" s="144">
        <f t="shared" si="3"/>
        <v>0</v>
      </c>
      <c r="AR145" s="17" t="s">
        <v>125</v>
      </c>
      <c r="AT145" s="17" t="s">
        <v>121</v>
      </c>
      <c r="AU145" s="17" t="s">
        <v>90</v>
      </c>
      <c r="AY145" s="17" t="s">
        <v>120</v>
      </c>
      <c r="BE145" s="145">
        <f t="shared" si="4"/>
        <v>0</v>
      </c>
      <c r="BF145" s="145">
        <f t="shared" si="5"/>
        <v>0</v>
      </c>
      <c r="BG145" s="145">
        <f t="shared" si="6"/>
        <v>0</v>
      </c>
      <c r="BH145" s="145">
        <f t="shared" si="7"/>
        <v>0</v>
      </c>
      <c r="BI145" s="145">
        <f t="shared" si="8"/>
        <v>0</v>
      </c>
      <c r="BJ145" s="17" t="s">
        <v>77</v>
      </c>
      <c r="BK145" s="145">
        <f t="shared" si="9"/>
        <v>0</v>
      </c>
      <c r="BL145" s="17" t="s">
        <v>125</v>
      </c>
      <c r="BM145" s="17" t="s">
        <v>369</v>
      </c>
    </row>
    <row r="146" spans="2:65" s="1" customFormat="1" ht="16.5" customHeight="1">
      <c r="B146" s="136"/>
      <c r="C146" s="137" t="s">
        <v>214</v>
      </c>
      <c r="D146" s="137" t="s">
        <v>121</v>
      </c>
      <c r="E146" s="138" t="s">
        <v>370</v>
      </c>
      <c r="F146" s="207" t="s">
        <v>371</v>
      </c>
      <c r="G146" s="207"/>
      <c r="H146" s="207"/>
      <c r="I146" s="207"/>
      <c r="J146" s="139" t="s">
        <v>130</v>
      </c>
      <c r="K146" s="140">
        <v>40</v>
      </c>
      <c r="L146" s="208"/>
      <c r="M146" s="208"/>
      <c r="N146" s="208">
        <f t="shared" si="0"/>
        <v>0</v>
      </c>
      <c r="O146" s="208"/>
      <c r="P146" s="208"/>
      <c r="Q146" s="208"/>
      <c r="R146" s="141"/>
      <c r="T146" s="142" t="s">
        <v>5</v>
      </c>
      <c r="U146" s="40" t="s">
        <v>37</v>
      </c>
      <c r="V146" s="143">
        <v>7.0000000000000001E-3</v>
      </c>
      <c r="W146" s="143">
        <f t="shared" si="1"/>
        <v>0.28000000000000003</v>
      </c>
      <c r="X146" s="143">
        <v>0</v>
      </c>
      <c r="Y146" s="143">
        <f t="shared" si="2"/>
        <v>0</v>
      </c>
      <c r="Z146" s="143">
        <v>0</v>
      </c>
      <c r="AA146" s="144">
        <f t="shared" si="3"/>
        <v>0</v>
      </c>
      <c r="AR146" s="17" t="s">
        <v>125</v>
      </c>
      <c r="AT146" s="17" t="s">
        <v>121</v>
      </c>
      <c r="AU146" s="17" t="s">
        <v>90</v>
      </c>
      <c r="AY146" s="17" t="s">
        <v>120</v>
      </c>
      <c r="BE146" s="145">
        <f t="shared" si="4"/>
        <v>0</v>
      </c>
      <c r="BF146" s="145">
        <f t="shared" si="5"/>
        <v>0</v>
      </c>
      <c r="BG146" s="145">
        <f t="shared" si="6"/>
        <v>0</v>
      </c>
      <c r="BH146" s="145">
        <f t="shared" si="7"/>
        <v>0</v>
      </c>
      <c r="BI146" s="145">
        <f t="shared" si="8"/>
        <v>0</v>
      </c>
      <c r="BJ146" s="17" t="s">
        <v>77</v>
      </c>
      <c r="BK146" s="145">
        <f t="shared" si="9"/>
        <v>0</v>
      </c>
      <c r="BL146" s="17" t="s">
        <v>125</v>
      </c>
      <c r="BM146" s="17" t="s">
        <v>372</v>
      </c>
    </row>
    <row r="147" spans="2:65" s="1" customFormat="1" ht="38.25" customHeight="1">
      <c r="B147" s="136"/>
      <c r="C147" s="137" t="s">
        <v>229</v>
      </c>
      <c r="D147" s="137" t="s">
        <v>121</v>
      </c>
      <c r="E147" s="138" t="s">
        <v>172</v>
      </c>
      <c r="F147" s="207" t="s">
        <v>173</v>
      </c>
      <c r="G147" s="207"/>
      <c r="H147" s="207"/>
      <c r="I147" s="207"/>
      <c r="J147" s="139" t="s">
        <v>130</v>
      </c>
      <c r="K147" s="140">
        <v>225</v>
      </c>
      <c r="L147" s="208"/>
      <c r="M147" s="208"/>
      <c r="N147" s="208">
        <f t="shared" si="0"/>
        <v>0</v>
      </c>
      <c r="O147" s="208"/>
      <c r="P147" s="208"/>
      <c r="Q147" s="208"/>
      <c r="R147" s="141"/>
      <c r="T147" s="142" t="s">
        <v>5</v>
      </c>
      <c r="U147" s="40" t="s">
        <v>37</v>
      </c>
      <c r="V147" s="143">
        <v>0.254</v>
      </c>
      <c r="W147" s="143">
        <f t="shared" si="1"/>
        <v>57.15</v>
      </c>
      <c r="X147" s="143">
        <v>0</v>
      </c>
      <c r="Y147" s="143">
        <f t="shared" si="2"/>
        <v>0</v>
      </c>
      <c r="Z147" s="143">
        <v>0</v>
      </c>
      <c r="AA147" s="144">
        <f t="shared" si="3"/>
        <v>0</v>
      </c>
      <c r="AR147" s="17" t="s">
        <v>125</v>
      </c>
      <c r="AT147" s="17" t="s">
        <v>121</v>
      </c>
      <c r="AU147" s="17" t="s">
        <v>90</v>
      </c>
      <c r="AY147" s="17" t="s">
        <v>120</v>
      </c>
      <c r="BE147" s="145">
        <f t="shared" si="4"/>
        <v>0</v>
      </c>
      <c r="BF147" s="145">
        <f t="shared" si="5"/>
        <v>0</v>
      </c>
      <c r="BG147" s="145">
        <f t="shared" si="6"/>
        <v>0</v>
      </c>
      <c r="BH147" s="145">
        <f t="shared" si="7"/>
        <v>0</v>
      </c>
      <c r="BI147" s="145">
        <f t="shared" si="8"/>
        <v>0</v>
      </c>
      <c r="BJ147" s="17" t="s">
        <v>77</v>
      </c>
      <c r="BK147" s="145">
        <f t="shared" si="9"/>
        <v>0</v>
      </c>
      <c r="BL147" s="17" t="s">
        <v>125</v>
      </c>
      <c r="BM147" s="17" t="s">
        <v>373</v>
      </c>
    </row>
    <row r="148" spans="2:65" s="1" customFormat="1" ht="16.5" customHeight="1">
      <c r="B148" s="136"/>
      <c r="C148" s="137" t="s">
        <v>294</v>
      </c>
      <c r="D148" s="137" t="s">
        <v>121</v>
      </c>
      <c r="E148" s="138" t="s">
        <v>374</v>
      </c>
      <c r="F148" s="207" t="s">
        <v>375</v>
      </c>
      <c r="G148" s="207"/>
      <c r="H148" s="207"/>
      <c r="I148" s="207"/>
      <c r="J148" s="139" t="s">
        <v>376</v>
      </c>
      <c r="K148" s="140">
        <v>1</v>
      </c>
      <c r="L148" s="208"/>
      <c r="M148" s="208"/>
      <c r="N148" s="208">
        <f t="shared" si="0"/>
        <v>0</v>
      </c>
      <c r="O148" s="208"/>
      <c r="P148" s="208"/>
      <c r="Q148" s="208"/>
      <c r="R148" s="141"/>
      <c r="T148" s="142" t="s">
        <v>5</v>
      </c>
      <c r="U148" s="40" t="s">
        <v>37</v>
      </c>
      <c r="V148" s="143">
        <v>0.51</v>
      </c>
      <c r="W148" s="143">
        <f t="shared" si="1"/>
        <v>0.51</v>
      </c>
      <c r="X148" s="143">
        <v>0</v>
      </c>
      <c r="Y148" s="143">
        <f t="shared" si="2"/>
        <v>0</v>
      </c>
      <c r="Z148" s="143">
        <v>0</v>
      </c>
      <c r="AA148" s="144">
        <f t="shared" si="3"/>
        <v>0</v>
      </c>
      <c r="AR148" s="17" t="s">
        <v>125</v>
      </c>
      <c r="AT148" s="17" t="s">
        <v>121</v>
      </c>
      <c r="AU148" s="17" t="s">
        <v>90</v>
      </c>
      <c r="AY148" s="17" t="s">
        <v>120</v>
      </c>
      <c r="BE148" s="145">
        <f t="shared" si="4"/>
        <v>0</v>
      </c>
      <c r="BF148" s="145">
        <f t="shared" si="5"/>
        <v>0</v>
      </c>
      <c r="BG148" s="145">
        <f t="shared" si="6"/>
        <v>0</v>
      </c>
      <c r="BH148" s="145">
        <f t="shared" si="7"/>
        <v>0</v>
      </c>
      <c r="BI148" s="145">
        <f t="shared" si="8"/>
        <v>0</v>
      </c>
      <c r="BJ148" s="17" t="s">
        <v>77</v>
      </c>
      <c r="BK148" s="145">
        <f t="shared" si="9"/>
        <v>0</v>
      </c>
      <c r="BL148" s="17" t="s">
        <v>125</v>
      </c>
      <c r="BM148" s="17" t="s">
        <v>377</v>
      </c>
    </row>
    <row r="149" spans="2:65" s="9" customFormat="1" ht="29.85" customHeight="1">
      <c r="B149" s="125"/>
      <c r="C149" s="126"/>
      <c r="D149" s="135" t="s">
        <v>101</v>
      </c>
      <c r="E149" s="135"/>
      <c r="F149" s="135"/>
      <c r="G149" s="135"/>
      <c r="H149" s="135"/>
      <c r="I149" s="135"/>
      <c r="J149" s="135"/>
      <c r="K149" s="135"/>
      <c r="L149" s="135"/>
      <c r="M149" s="135"/>
      <c r="N149" s="218">
        <f>BK149</f>
        <v>0</v>
      </c>
      <c r="O149" s="219"/>
      <c r="P149" s="219"/>
      <c r="Q149" s="219"/>
      <c r="R149" s="128"/>
      <c r="T149" s="129"/>
      <c r="U149" s="126"/>
      <c r="V149" s="126"/>
      <c r="W149" s="130">
        <f>SUM(W150:W154)</f>
        <v>15.340683</v>
      </c>
      <c r="X149" s="126"/>
      <c r="Y149" s="130">
        <f>SUM(Y150:Y154)</f>
        <v>10.88070958</v>
      </c>
      <c r="Z149" s="126"/>
      <c r="AA149" s="131">
        <f>SUM(AA150:AA154)</f>
        <v>0</v>
      </c>
      <c r="AR149" s="132" t="s">
        <v>77</v>
      </c>
      <c r="AT149" s="133" t="s">
        <v>71</v>
      </c>
      <c r="AU149" s="133" t="s">
        <v>77</v>
      </c>
      <c r="AY149" s="132" t="s">
        <v>120</v>
      </c>
      <c r="BK149" s="134">
        <f>SUM(BK150:BK154)</f>
        <v>0</v>
      </c>
    </row>
    <row r="150" spans="2:65" s="1" customFormat="1" ht="16.5" customHeight="1">
      <c r="B150" s="136"/>
      <c r="C150" s="137" t="s">
        <v>219</v>
      </c>
      <c r="D150" s="137" t="s">
        <v>121</v>
      </c>
      <c r="E150" s="138" t="s">
        <v>378</v>
      </c>
      <c r="F150" s="207" t="s">
        <v>379</v>
      </c>
      <c r="G150" s="207"/>
      <c r="H150" s="207"/>
      <c r="I150" s="207"/>
      <c r="J150" s="139" t="s">
        <v>124</v>
      </c>
      <c r="K150" s="140">
        <v>2.5</v>
      </c>
      <c r="L150" s="208"/>
      <c r="M150" s="208"/>
      <c r="N150" s="208">
        <f>ROUND(L150*K150,2)</f>
        <v>0</v>
      </c>
      <c r="O150" s="208"/>
      <c r="P150" s="208"/>
      <c r="Q150" s="208"/>
      <c r="R150" s="141"/>
      <c r="T150" s="142" t="s">
        <v>5</v>
      </c>
      <c r="U150" s="40" t="s">
        <v>37</v>
      </c>
      <c r="V150" s="143">
        <v>0.58399999999999996</v>
      </c>
      <c r="W150" s="143">
        <f>V150*K150</f>
        <v>1.46</v>
      </c>
      <c r="X150" s="143">
        <v>2.2563399999999998</v>
      </c>
      <c r="Y150" s="143">
        <f>X150*K150</f>
        <v>5.6408499999999995</v>
      </c>
      <c r="Z150" s="143">
        <v>0</v>
      </c>
      <c r="AA150" s="144">
        <f>Z150*K150</f>
        <v>0</v>
      </c>
      <c r="AR150" s="17" t="s">
        <v>125</v>
      </c>
      <c r="AT150" s="17" t="s">
        <v>121</v>
      </c>
      <c r="AU150" s="17" t="s">
        <v>90</v>
      </c>
      <c r="AY150" s="17" t="s">
        <v>120</v>
      </c>
      <c r="BE150" s="145">
        <f>IF(U150="základní",N150,0)</f>
        <v>0</v>
      </c>
      <c r="BF150" s="145">
        <f>IF(U150="snížená",N150,0)</f>
        <v>0</v>
      </c>
      <c r="BG150" s="145">
        <f>IF(U150="zákl. přenesená",N150,0)</f>
        <v>0</v>
      </c>
      <c r="BH150" s="145">
        <f>IF(U150="sníž. přenesená",N150,0)</f>
        <v>0</v>
      </c>
      <c r="BI150" s="145">
        <f>IF(U150="nulová",N150,0)</f>
        <v>0</v>
      </c>
      <c r="BJ150" s="17" t="s">
        <v>77</v>
      </c>
      <c r="BK150" s="145">
        <f>ROUND(L150*K150,2)</f>
        <v>0</v>
      </c>
      <c r="BL150" s="17" t="s">
        <v>125</v>
      </c>
      <c r="BM150" s="17" t="s">
        <v>380</v>
      </c>
    </row>
    <row r="151" spans="2:65" s="1" customFormat="1" ht="25.5" customHeight="1">
      <c r="B151" s="136"/>
      <c r="C151" s="137" t="s">
        <v>236</v>
      </c>
      <c r="D151" s="137" t="s">
        <v>121</v>
      </c>
      <c r="E151" s="138" t="s">
        <v>381</v>
      </c>
      <c r="F151" s="207" t="s">
        <v>382</v>
      </c>
      <c r="G151" s="207"/>
      <c r="H151" s="207"/>
      <c r="I151" s="207"/>
      <c r="J151" s="139" t="s">
        <v>166</v>
      </c>
      <c r="K151" s="140">
        <v>9.2999999999999999E-2</v>
      </c>
      <c r="L151" s="208"/>
      <c r="M151" s="208"/>
      <c r="N151" s="208">
        <f>ROUND(L151*K151,2)</f>
        <v>0</v>
      </c>
      <c r="O151" s="208"/>
      <c r="P151" s="208"/>
      <c r="Q151" s="208"/>
      <c r="R151" s="141"/>
      <c r="T151" s="142" t="s">
        <v>5</v>
      </c>
      <c r="U151" s="40" t="s">
        <v>37</v>
      </c>
      <c r="V151" s="143">
        <v>15.231</v>
      </c>
      <c r="W151" s="143">
        <f>V151*K151</f>
        <v>1.4164829999999999</v>
      </c>
      <c r="X151" s="143">
        <v>1.0530600000000001</v>
      </c>
      <c r="Y151" s="143">
        <f>X151*K151</f>
        <v>9.7934580000000007E-2</v>
      </c>
      <c r="Z151" s="143">
        <v>0</v>
      </c>
      <c r="AA151" s="144">
        <f>Z151*K151</f>
        <v>0</v>
      </c>
      <c r="AR151" s="17" t="s">
        <v>125</v>
      </c>
      <c r="AT151" s="17" t="s">
        <v>121</v>
      </c>
      <c r="AU151" s="17" t="s">
        <v>90</v>
      </c>
      <c r="AY151" s="17" t="s">
        <v>120</v>
      </c>
      <c r="BE151" s="145">
        <f>IF(U151="základní",N151,0)</f>
        <v>0</v>
      </c>
      <c r="BF151" s="145">
        <f>IF(U151="snížená",N151,0)</f>
        <v>0</v>
      </c>
      <c r="BG151" s="145">
        <f>IF(U151="zákl. přenesená",N151,0)</f>
        <v>0</v>
      </c>
      <c r="BH151" s="145">
        <f>IF(U151="sníž. přenesená",N151,0)</f>
        <v>0</v>
      </c>
      <c r="BI151" s="145">
        <f>IF(U151="nulová",N151,0)</f>
        <v>0</v>
      </c>
      <c r="BJ151" s="17" t="s">
        <v>77</v>
      </c>
      <c r="BK151" s="145">
        <f>ROUND(L151*K151,2)</f>
        <v>0</v>
      </c>
      <c r="BL151" s="17" t="s">
        <v>125</v>
      </c>
      <c r="BM151" s="17" t="s">
        <v>383</v>
      </c>
    </row>
    <row r="152" spans="2:65" s="1" customFormat="1" ht="16.5" customHeight="1">
      <c r="B152" s="136"/>
      <c r="C152" s="137" t="s">
        <v>240</v>
      </c>
      <c r="D152" s="137" t="s">
        <v>121</v>
      </c>
      <c r="E152" s="138" t="s">
        <v>384</v>
      </c>
      <c r="F152" s="207" t="s">
        <v>385</v>
      </c>
      <c r="G152" s="207"/>
      <c r="H152" s="207"/>
      <c r="I152" s="207"/>
      <c r="J152" s="139" t="s">
        <v>124</v>
      </c>
      <c r="K152" s="140">
        <v>2.27</v>
      </c>
      <c r="L152" s="208"/>
      <c r="M152" s="208"/>
      <c r="N152" s="208">
        <f>ROUND(L152*K152,2)</f>
        <v>0</v>
      </c>
      <c r="O152" s="208"/>
      <c r="P152" s="208"/>
      <c r="Q152" s="208"/>
      <c r="R152" s="141"/>
      <c r="T152" s="142" t="s">
        <v>5</v>
      </c>
      <c r="U152" s="40" t="s">
        <v>37</v>
      </c>
      <c r="V152" s="143">
        <v>0.69599999999999995</v>
      </c>
      <c r="W152" s="143">
        <f>V152*K152</f>
        <v>1.57992</v>
      </c>
      <c r="X152" s="143">
        <v>2.2563399999999998</v>
      </c>
      <c r="Y152" s="143">
        <f>X152*K152</f>
        <v>5.1218917999999993</v>
      </c>
      <c r="Z152" s="143">
        <v>0</v>
      </c>
      <c r="AA152" s="144">
        <f>Z152*K152</f>
        <v>0</v>
      </c>
      <c r="AR152" s="17" t="s">
        <v>125</v>
      </c>
      <c r="AT152" s="17" t="s">
        <v>121</v>
      </c>
      <c r="AU152" s="17" t="s">
        <v>90</v>
      </c>
      <c r="AY152" s="17" t="s">
        <v>120</v>
      </c>
      <c r="BE152" s="145">
        <f>IF(U152="základní",N152,0)</f>
        <v>0</v>
      </c>
      <c r="BF152" s="145">
        <f>IF(U152="snížená",N152,0)</f>
        <v>0</v>
      </c>
      <c r="BG152" s="145">
        <f>IF(U152="zákl. přenesená",N152,0)</f>
        <v>0</v>
      </c>
      <c r="BH152" s="145">
        <f>IF(U152="sníž. přenesená",N152,0)</f>
        <v>0</v>
      </c>
      <c r="BI152" s="145">
        <f>IF(U152="nulová",N152,0)</f>
        <v>0</v>
      </c>
      <c r="BJ152" s="17" t="s">
        <v>77</v>
      </c>
      <c r="BK152" s="145">
        <f>ROUND(L152*K152,2)</f>
        <v>0</v>
      </c>
      <c r="BL152" s="17" t="s">
        <v>125</v>
      </c>
      <c r="BM152" s="17" t="s">
        <v>386</v>
      </c>
    </row>
    <row r="153" spans="2:65" s="1" customFormat="1" ht="25.5" customHeight="1">
      <c r="B153" s="136"/>
      <c r="C153" s="137" t="s">
        <v>244</v>
      </c>
      <c r="D153" s="137" t="s">
        <v>121</v>
      </c>
      <c r="E153" s="138" t="s">
        <v>387</v>
      </c>
      <c r="F153" s="207" t="s">
        <v>388</v>
      </c>
      <c r="G153" s="207"/>
      <c r="H153" s="207"/>
      <c r="I153" s="207"/>
      <c r="J153" s="139" t="s">
        <v>130</v>
      </c>
      <c r="K153" s="140">
        <v>12.76</v>
      </c>
      <c r="L153" s="208"/>
      <c r="M153" s="208"/>
      <c r="N153" s="208">
        <f>ROUND(L153*K153,2)</f>
        <v>0</v>
      </c>
      <c r="O153" s="208"/>
      <c r="P153" s="208"/>
      <c r="Q153" s="208"/>
      <c r="R153" s="141"/>
      <c r="T153" s="142" t="s">
        <v>5</v>
      </c>
      <c r="U153" s="40" t="s">
        <v>37</v>
      </c>
      <c r="V153" s="143">
        <v>0.52700000000000002</v>
      </c>
      <c r="W153" s="143">
        <f>V153*K153</f>
        <v>6.7245200000000001</v>
      </c>
      <c r="X153" s="143">
        <v>1.57E-3</v>
      </c>
      <c r="Y153" s="143">
        <f>X153*K153</f>
        <v>2.0033200000000001E-2</v>
      </c>
      <c r="Z153" s="143">
        <v>0</v>
      </c>
      <c r="AA153" s="144">
        <f>Z153*K153</f>
        <v>0</v>
      </c>
      <c r="AR153" s="17" t="s">
        <v>125</v>
      </c>
      <c r="AT153" s="17" t="s">
        <v>121</v>
      </c>
      <c r="AU153" s="17" t="s">
        <v>90</v>
      </c>
      <c r="AY153" s="17" t="s">
        <v>120</v>
      </c>
      <c r="BE153" s="145">
        <f>IF(U153="základní",N153,0)</f>
        <v>0</v>
      </c>
      <c r="BF153" s="145">
        <f>IF(U153="snížená",N153,0)</f>
        <v>0</v>
      </c>
      <c r="BG153" s="145">
        <f>IF(U153="zákl. přenesená",N153,0)</f>
        <v>0</v>
      </c>
      <c r="BH153" s="145">
        <f>IF(U153="sníž. přenesená",N153,0)</f>
        <v>0</v>
      </c>
      <c r="BI153" s="145">
        <f>IF(U153="nulová",N153,0)</f>
        <v>0</v>
      </c>
      <c r="BJ153" s="17" t="s">
        <v>77</v>
      </c>
      <c r="BK153" s="145">
        <f>ROUND(L153*K153,2)</f>
        <v>0</v>
      </c>
      <c r="BL153" s="17" t="s">
        <v>125</v>
      </c>
      <c r="BM153" s="17" t="s">
        <v>389</v>
      </c>
    </row>
    <row r="154" spans="2:65" s="1" customFormat="1" ht="25.5" customHeight="1">
      <c r="B154" s="136"/>
      <c r="C154" s="137" t="s">
        <v>248</v>
      </c>
      <c r="D154" s="137" t="s">
        <v>121</v>
      </c>
      <c r="E154" s="138" t="s">
        <v>390</v>
      </c>
      <c r="F154" s="207" t="s">
        <v>391</v>
      </c>
      <c r="G154" s="207"/>
      <c r="H154" s="207"/>
      <c r="I154" s="207"/>
      <c r="J154" s="139" t="s">
        <v>130</v>
      </c>
      <c r="K154" s="140">
        <v>12.76</v>
      </c>
      <c r="L154" s="208"/>
      <c r="M154" s="208"/>
      <c r="N154" s="208">
        <f>ROUND(L154*K154,2)</f>
        <v>0</v>
      </c>
      <c r="O154" s="208"/>
      <c r="P154" s="208"/>
      <c r="Q154" s="208"/>
      <c r="R154" s="141"/>
      <c r="T154" s="142" t="s">
        <v>5</v>
      </c>
      <c r="U154" s="40" t="s">
        <v>37</v>
      </c>
      <c r="V154" s="143">
        <v>0.32600000000000001</v>
      </c>
      <c r="W154" s="143">
        <f>V154*K154</f>
        <v>4.1597600000000003</v>
      </c>
      <c r="X154" s="143">
        <v>0</v>
      </c>
      <c r="Y154" s="143">
        <f>X154*K154</f>
        <v>0</v>
      </c>
      <c r="Z154" s="143">
        <v>0</v>
      </c>
      <c r="AA154" s="144">
        <f>Z154*K154</f>
        <v>0</v>
      </c>
      <c r="AR154" s="17" t="s">
        <v>125</v>
      </c>
      <c r="AT154" s="17" t="s">
        <v>121</v>
      </c>
      <c r="AU154" s="17" t="s">
        <v>90</v>
      </c>
      <c r="AY154" s="17" t="s">
        <v>120</v>
      </c>
      <c r="BE154" s="145">
        <f>IF(U154="základní",N154,0)</f>
        <v>0</v>
      </c>
      <c r="BF154" s="145">
        <f>IF(U154="snížená",N154,0)</f>
        <v>0</v>
      </c>
      <c r="BG154" s="145">
        <f>IF(U154="zákl. přenesená",N154,0)</f>
        <v>0</v>
      </c>
      <c r="BH154" s="145">
        <f>IF(U154="sníž. přenesená",N154,0)</f>
        <v>0</v>
      </c>
      <c r="BI154" s="145">
        <f>IF(U154="nulová",N154,0)</f>
        <v>0</v>
      </c>
      <c r="BJ154" s="17" t="s">
        <v>77</v>
      </c>
      <c r="BK154" s="145">
        <f>ROUND(L154*K154,2)</f>
        <v>0</v>
      </c>
      <c r="BL154" s="17" t="s">
        <v>125</v>
      </c>
      <c r="BM154" s="17" t="s">
        <v>392</v>
      </c>
    </row>
    <row r="155" spans="2:65" s="9" customFormat="1" ht="29.85" customHeight="1">
      <c r="B155" s="125"/>
      <c r="C155" s="126"/>
      <c r="D155" s="135" t="s">
        <v>321</v>
      </c>
      <c r="E155" s="135"/>
      <c r="F155" s="135"/>
      <c r="G155" s="135"/>
      <c r="H155" s="135"/>
      <c r="I155" s="135"/>
      <c r="J155" s="135"/>
      <c r="K155" s="135"/>
      <c r="L155" s="135"/>
      <c r="M155" s="135"/>
      <c r="N155" s="218">
        <f>BK155</f>
        <v>0</v>
      </c>
      <c r="O155" s="219"/>
      <c r="P155" s="219"/>
      <c r="Q155" s="219"/>
      <c r="R155" s="128"/>
      <c r="T155" s="129"/>
      <c r="U155" s="126"/>
      <c r="V155" s="126"/>
      <c r="W155" s="130">
        <f>SUM(W156:W158)</f>
        <v>5.2040000000000006</v>
      </c>
      <c r="X155" s="126"/>
      <c r="Y155" s="130">
        <f>SUM(Y156:Y158)</f>
        <v>4.0936400000000006</v>
      </c>
      <c r="Z155" s="126"/>
      <c r="AA155" s="131">
        <f>SUM(AA156:AA158)</f>
        <v>0</v>
      </c>
      <c r="AR155" s="132" t="s">
        <v>77</v>
      </c>
      <c r="AT155" s="133" t="s">
        <v>71</v>
      </c>
      <c r="AU155" s="133" t="s">
        <v>77</v>
      </c>
      <c r="AY155" s="132" t="s">
        <v>120</v>
      </c>
      <c r="BK155" s="134">
        <f>SUM(BK156:BK158)</f>
        <v>0</v>
      </c>
    </row>
    <row r="156" spans="2:65" s="1" customFormat="1" ht="25.5" customHeight="1">
      <c r="B156" s="136"/>
      <c r="C156" s="137" t="s">
        <v>393</v>
      </c>
      <c r="D156" s="137" t="s">
        <v>121</v>
      </c>
      <c r="E156" s="138" t="s">
        <v>394</v>
      </c>
      <c r="F156" s="207" t="s">
        <v>395</v>
      </c>
      <c r="G156" s="207"/>
      <c r="H156" s="207"/>
      <c r="I156" s="207"/>
      <c r="J156" s="139" t="s">
        <v>376</v>
      </c>
      <c r="K156" s="140">
        <v>2</v>
      </c>
      <c r="L156" s="208"/>
      <c r="M156" s="208"/>
      <c r="N156" s="208">
        <f>ROUND(L156*K156,2)</f>
        <v>0</v>
      </c>
      <c r="O156" s="208"/>
      <c r="P156" s="208"/>
      <c r="Q156" s="208"/>
      <c r="R156" s="141"/>
      <c r="T156" s="142" t="s">
        <v>5</v>
      </c>
      <c r="U156" s="40" t="s">
        <v>37</v>
      </c>
      <c r="V156" s="143">
        <v>1.417</v>
      </c>
      <c r="W156" s="143">
        <f>V156*K156</f>
        <v>2.8340000000000001</v>
      </c>
      <c r="X156" s="143">
        <v>2.0074200000000002</v>
      </c>
      <c r="Y156" s="143">
        <f>X156*K156</f>
        <v>4.0148400000000004</v>
      </c>
      <c r="Z156" s="143">
        <v>0</v>
      </c>
      <c r="AA156" s="144">
        <f>Z156*K156</f>
        <v>0</v>
      </c>
      <c r="AR156" s="17" t="s">
        <v>125</v>
      </c>
      <c r="AT156" s="17" t="s">
        <v>121</v>
      </c>
      <c r="AU156" s="17" t="s">
        <v>90</v>
      </c>
      <c r="AY156" s="17" t="s">
        <v>120</v>
      </c>
      <c r="BE156" s="145">
        <f>IF(U156="základní",N156,0)</f>
        <v>0</v>
      </c>
      <c r="BF156" s="145">
        <f>IF(U156="snížená",N156,0)</f>
        <v>0</v>
      </c>
      <c r="BG156" s="145">
        <f>IF(U156="zákl. přenesená",N156,0)</f>
        <v>0</v>
      </c>
      <c r="BH156" s="145">
        <f>IF(U156="sníž. přenesená",N156,0)</f>
        <v>0</v>
      </c>
      <c r="BI156" s="145">
        <f>IF(U156="nulová",N156,0)</f>
        <v>0</v>
      </c>
      <c r="BJ156" s="17" t="s">
        <v>77</v>
      </c>
      <c r="BK156" s="145">
        <f>ROUND(L156*K156,2)</f>
        <v>0</v>
      </c>
      <c r="BL156" s="17" t="s">
        <v>125</v>
      </c>
      <c r="BM156" s="17" t="s">
        <v>396</v>
      </c>
    </row>
    <row r="157" spans="2:65" s="1" customFormat="1" ht="25.5" customHeight="1">
      <c r="B157" s="136"/>
      <c r="C157" s="137" t="s">
        <v>397</v>
      </c>
      <c r="D157" s="137" t="s">
        <v>121</v>
      </c>
      <c r="E157" s="138" t="s">
        <v>398</v>
      </c>
      <c r="F157" s="207" t="s">
        <v>399</v>
      </c>
      <c r="G157" s="207"/>
      <c r="H157" s="207"/>
      <c r="I157" s="207"/>
      <c r="J157" s="139" t="s">
        <v>217</v>
      </c>
      <c r="K157" s="140">
        <v>1</v>
      </c>
      <c r="L157" s="208"/>
      <c r="M157" s="208"/>
      <c r="N157" s="208">
        <f>ROUND(L157*K157,2)</f>
        <v>0</v>
      </c>
      <c r="O157" s="208"/>
      <c r="P157" s="208"/>
      <c r="Q157" s="208"/>
      <c r="R157" s="141"/>
      <c r="T157" s="142" t="s">
        <v>5</v>
      </c>
      <c r="U157" s="40" t="s">
        <v>37</v>
      </c>
      <c r="V157" s="143">
        <v>2.37</v>
      </c>
      <c r="W157" s="143">
        <f>V157*K157</f>
        <v>2.37</v>
      </c>
      <c r="X157" s="143">
        <v>0</v>
      </c>
      <c r="Y157" s="143">
        <f>X157*K157</f>
        <v>0</v>
      </c>
      <c r="Z157" s="143">
        <v>0</v>
      </c>
      <c r="AA157" s="144">
        <f>Z157*K157</f>
        <v>0</v>
      </c>
      <c r="AR157" s="17" t="s">
        <v>125</v>
      </c>
      <c r="AT157" s="17" t="s">
        <v>121</v>
      </c>
      <c r="AU157" s="17" t="s">
        <v>90</v>
      </c>
      <c r="AY157" s="17" t="s">
        <v>120</v>
      </c>
      <c r="BE157" s="145">
        <f>IF(U157="základní",N157,0)</f>
        <v>0</v>
      </c>
      <c r="BF157" s="145">
        <f>IF(U157="snížená",N157,0)</f>
        <v>0</v>
      </c>
      <c r="BG157" s="145">
        <f>IF(U157="zákl. přenesená",N157,0)</f>
        <v>0</v>
      </c>
      <c r="BH157" s="145">
        <f>IF(U157="sníž. přenesená",N157,0)</f>
        <v>0</v>
      </c>
      <c r="BI157" s="145">
        <f>IF(U157="nulová",N157,0)</f>
        <v>0</v>
      </c>
      <c r="BJ157" s="17" t="s">
        <v>77</v>
      </c>
      <c r="BK157" s="145">
        <f>ROUND(L157*K157,2)</f>
        <v>0</v>
      </c>
      <c r="BL157" s="17" t="s">
        <v>125</v>
      </c>
      <c r="BM157" s="17" t="s">
        <v>400</v>
      </c>
    </row>
    <row r="158" spans="2:65" s="1" customFormat="1" ht="16.5" customHeight="1">
      <c r="B158" s="136"/>
      <c r="C158" s="146" t="s">
        <v>401</v>
      </c>
      <c r="D158" s="146" t="s">
        <v>189</v>
      </c>
      <c r="E158" s="147" t="s">
        <v>402</v>
      </c>
      <c r="F158" s="209" t="s">
        <v>403</v>
      </c>
      <c r="G158" s="209"/>
      <c r="H158" s="209"/>
      <c r="I158" s="209"/>
      <c r="J158" s="148" t="s">
        <v>376</v>
      </c>
      <c r="K158" s="149">
        <v>1</v>
      </c>
      <c r="L158" s="210"/>
      <c r="M158" s="210"/>
      <c r="N158" s="210">
        <f>ROUND(L158*K158,2)</f>
        <v>0</v>
      </c>
      <c r="O158" s="208"/>
      <c r="P158" s="208"/>
      <c r="Q158" s="208"/>
      <c r="R158" s="141"/>
      <c r="T158" s="142" t="s">
        <v>5</v>
      </c>
      <c r="U158" s="40" t="s">
        <v>37</v>
      </c>
      <c r="V158" s="143">
        <v>0</v>
      </c>
      <c r="W158" s="143">
        <f>V158*K158</f>
        <v>0</v>
      </c>
      <c r="X158" s="143">
        <v>7.8799999999999995E-2</v>
      </c>
      <c r="Y158" s="143">
        <f>X158*K158</f>
        <v>7.8799999999999995E-2</v>
      </c>
      <c r="Z158" s="143">
        <v>0</v>
      </c>
      <c r="AA158" s="144">
        <f>Z158*K158</f>
        <v>0</v>
      </c>
      <c r="AR158" s="17" t="s">
        <v>147</v>
      </c>
      <c r="AT158" s="17" t="s">
        <v>189</v>
      </c>
      <c r="AU158" s="17" t="s">
        <v>90</v>
      </c>
      <c r="AY158" s="17" t="s">
        <v>120</v>
      </c>
      <c r="BE158" s="145">
        <f>IF(U158="základní",N158,0)</f>
        <v>0</v>
      </c>
      <c r="BF158" s="145">
        <f>IF(U158="snížená",N158,0)</f>
        <v>0</v>
      </c>
      <c r="BG158" s="145">
        <f>IF(U158="zákl. přenesená",N158,0)</f>
        <v>0</v>
      </c>
      <c r="BH158" s="145">
        <f>IF(U158="sníž. přenesená",N158,0)</f>
        <v>0</v>
      </c>
      <c r="BI158" s="145">
        <f>IF(U158="nulová",N158,0)</f>
        <v>0</v>
      </c>
      <c r="BJ158" s="17" t="s">
        <v>77</v>
      </c>
      <c r="BK158" s="145">
        <f>ROUND(L158*K158,2)</f>
        <v>0</v>
      </c>
      <c r="BL158" s="17" t="s">
        <v>125</v>
      </c>
      <c r="BM158" s="17" t="s">
        <v>404</v>
      </c>
    </row>
    <row r="159" spans="2:65" s="9" customFormat="1" ht="29.85" customHeight="1">
      <c r="B159" s="125"/>
      <c r="C159" s="126"/>
      <c r="D159" s="135" t="s">
        <v>102</v>
      </c>
      <c r="E159" s="135"/>
      <c r="F159" s="135"/>
      <c r="G159" s="135"/>
      <c r="H159" s="135"/>
      <c r="I159" s="135"/>
      <c r="J159" s="135"/>
      <c r="K159" s="135"/>
      <c r="L159" s="135"/>
      <c r="M159" s="135"/>
      <c r="N159" s="218">
        <f>BK159</f>
        <v>0</v>
      </c>
      <c r="O159" s="219"/>
      <c r="P159" s="219"/>
      <c r="Q159" s="219"/>
      <c r="R159" s="128"/>
      <c r="T159" s="129"/>
      <c r="U159" s="126"/>
      <c r="V159" s="126"/>
      <c r="W159" s="130">
        <f>W160</f>
        <v>24.627899999999997</v>
      </c>
      <c r="X159" s="126"/>
      <c r="Y159" s="130">
        <f>Y160</f>
        <v>0</v>
      </c>
      <c r="Z159" s="126"/>
      <c r="AA159" s="131">
        <f>AA160</f>
        <v>0</v>
      </c>
      <c r="AR159" s="132" t="s">
        <v>77</v>
      </c>
      <c r="AT159" s="133" t="s">
        <v>71</v>
      </c>
      <c r="AU159" s="133" t="s">
        <v>77</v>
      </c>
      <c r="AY159" s="132" t="s">
        <v>120</v>
      </c>
      <c r="BK159" s="134">
        <f>BK160</f>
        <v>0</v>
      </c>
    </row>
    <row r="160" spans="2:65" s="1" customFormat="1" ht="25.5" customHeight="1">
      <c r="B160" s="136"/>
      <c r="C160" s="137" t="s">
        <v>225</v>
      </c>
      <c r="D160" s="137" t="s">
        <v>121</v>
      </c>
      <c r="E160" s="138" t="s">
        <v>176</v>
      </c>
      <c r="F160" s="207" t="s">
        <v>177</v>
      </c>
      <c r="G160" s="207"/>
      <c r="H160" s="207"/>
      <c r="I160" s="207"/>
      <c r="J160" s="139" t="s">
        <v>124</v>
      </c>
      <c r="K160" s="140">
        <v>18.7</v>
      </c>
      <c r="L160" s="208"/>
      <c r="M160" s="208"/>
      <c r="N160" s="208">
        <f>ROUND(L160*K160,2)</f>
        <v>0</v>
      </c>
      <c r="O160" s="208"/>
      <c r="P160" s="208"/>
      <c r="Q160" s="208"/>
      <c r="R160" s="141"/>
      <c r="T160" s="142" t="s">
        <v>5</v>
      </c>
      <c r="U160" s="40" t="s">
        <v>37</v>
      </c>
      <c r="V160" s="143">
        <v>1.3169999999999999</v>
      </c>
      <c r="W160" s="143">
        <f>V160*K160</f>
        <v>24.627899999999997</v>
      </c>
      <c r="X160" s="143">
        <v>0</v>
      </c>
      <c r="Y160" s="143">
        <f>X160*K160</f>
        <v>0</v>
      </c>
      <c r="Z160" s="143">
        <v>0</v>
      </c>
      <c r="AA160" s="144">
        <f>Z160*K160</f>
        <v>0</v>
      </c>
      <c r="AR160" s="17" t="s">
        <v>125</v>
      </c>
      <c r="AT160" s="17" t="s">
        <v>121</v>
      </c>
      <c r="AU160" s="17" t="s">
        <v>90</v>
      </c>
      <c r="AY160" s="17" t="s">
        <v>120</v>
      </c>
      <c r="BE160" s="145">
        <f>IF(U160="základní",N160,0)</f>
        <v>0</v>
      </c>
      <c r="BF160" s="145">
        <f>IF(U160="snížená",N160,0)</f>
        <v>0</v>
      </c>
      <c r="BG160" s="145">
        <f>IF(U160="zákl. přenesená",N160,0)</f>
        <v>0</v>
      </c>
      <c r="BH160" s="145">
        <f>IF(U160="sníž. přenesená",N160,0)</f>
        <v>0</v>
      </c>
      <c r="BI160" s="145">
        <f>IF(U160="nulová",N160,0)</f>
        <v>0</v>
      </c>
      <c r="BJ160" s="17" t="s">
        <v>77</v>
      </c>
      <c r="BK160" s="145">
        <f>ROUND(L160*K160,2)</f>
        <v>0</v>
      </c>
      <c r="BL160" s="17" t="s">
        <v>125</v>
      </c>
      <c r="BM160" s="17" t="s">
        <v>405</v>
      </c>
    </row>
    <row r="161" spans="2:65" s="9" customFormat="1" ht="29.85" customHeight="1">
      <c r="B161" s="125"/>
      <c r="C161" s="126"/>
      <c r="D161" s="135" t="s">
        <v>322</v>
      </c>
      <c r="E161" s="135"/>
      <c r="F161" s="135"/>
      <c r="G161" s="135"/>
      <c r="H161" s="135"/>
      <c r="I161" s="135"/>
      <c r="J161" s="135"/>
      <c r="K161" s="135"/>
      <c r="L161" s="135"/>
      <c r="M161" s="135"/>
      <c r="N161" s="218">
        <f>BK161</f>
        <v>0</v>
      </c>
      <c r="O161" s="219"/>
      <c r="P161" s="219"/>
      <c r="Q161" s="219"/>
      <c r="R161" s="128"/>
      <c r="T161" s="129"/>
      <c r="U161" s="126"/>
      <c r="V161" s="126"/>
      <c r="W161" s="130">
        <f>SUM(W162:W164)</f>
        <v>12.21</v>
      </c>
      <c r="X161" s="126"/>
      <c r="Y161" s="130">
        <f>SUM(Y162:Y164)</f>
        <v>4.1342999999999996</v>
      </c>
      <c r="Z161" s="126"/>
      <c r="AA161" s="131">
        <f>SUM(AA162:AA164)</f>
        <v>0</v>
      </c>
      <c r="AR161" s="132" t="s">
        <v>77</v>
      </c>
      <c r="AT161" s="133" t="s">
        <v>71</v>
      </c>
      <c r="AU161" s="133" t="s">
        <v>77</v>
      </c>
      <c r="AY161" s="132" t="s">
        <v>120</v>
      </c>
      <c r="BK161" s="134">
        <f>SUM(BK162:BK164)</f>
        <v>0</v>
      </c>
    </row>
    <row r="162" spans="2:65" s="1" customFormat="1" ht="25.5" customHeight="1">
      <c r="B162" s="136"/>
      <c r="C162" s="137" t="s">
        <v>264</v>
      </c>
      <c r="D162" s="137" t="s">
        <v>121</v>
      </c>
      <c r="E162" s="138" t="s">
        <v>406</v>
      </c>
      <c r="F162" s="207" t="s">
        <v>407</v>
      </c>
      <c r="G162" s="207"/>
      <c r="H162" s="207"/>
      <c r="I162" s="207"/>
      <c r="J162" s="139" t="s">
        <v>130</v>
      </c>
      <c r="K162" s="140">
        <v>15</v>
      </c>
      <c r="L162" s="208"/>
      <c r="M162" s="208"/>
      <c r="N162" s="208">
        <f>ROUND(L162*K162,2)</f>
        <v>0</v>
      </c>
      <c r="O162" s="208"/>
      <c r="P162" s="208"/>
      <c r="Q162" s="208"/>
      <c r="R162" s="141"/>
      <c r="T162" s="142" t="s">
        <v>5</v>
      </c>
      <c r="U162" s="40" t="s">
        <v>37</v>
      </c>
      <c r="V162" s="143">
        <v>5.7000000000000002E-2</v>
      </c>
      <c r="W162" s="143">
        <f>V162*K162</f>
        <v>0.85499999999999998</v>
      </c>
      <c r="X162" s="143">
        <v>0</v>
      </c>
      <c r="Y162" s="143">
        <f>X162*K162</f>
        <v>0</v>
      </c>
      <c r="Z162" s="143">
        <v>0</v>
      </c>
      <c r="AA162" s="144">
        <f>Z162*K162</f>
        <v>0</v>
      </c>
      <c r="AR162" s="17" t="s">
        <v>125</v>
      </c>
      <c r="AT162" s="17" t="s">
        <v>121</v>
      </c>
      <c r="AU162" s="17" t="s">
        <v>90</v>
      </c>
      <c r="AY162" s="17" t="s">
        <v>120</v>
      </c>
      <c r="BE162" s="145">
        <f>IF(U162="základní",N162,0)</f>
        <v>0</v>
      </c>
      <c r="BF162" s="145">
        <f>IF(U162="snížená",N162,0)</f>
        <v>0</v>
      </c>
      <c r="BG162" s="145">
        <f>IF(U162="zákl. přenesená",N162,0)</f>
        <v>0</v>
      </c>
      <c r="BH162" s="145">
        <f>IF(U162="sníž. přenesená",N162,0)</f>
        <v>0</v>
      </c>
      <c r="BI162" s="145">
        <f>IF(U162="nulová",N162,0)</f>
        <v>0</v>
      </c>
      <c r="BJ162" s="17" t="s">
        <v>77</v>
      </c>
      <c r="BK162" s="145">
        <f>ROUND(L162*K162,2)</f>
        <v>0</v>
      </c>
      <c r="BL162" s="17" t="s">
        <v>125</v>
      </c>
      <c r="BM162" s="17" t="s">
        <v>408</v>
      </c>
    </row>
    <row r="163" spans="2:65" s="1" customFormat="1" ht="38.25" customHeight="1">
      <c r="B163" s="136"/>
      <c r="C163" s="137" t="s">
        <v>266</v>
      </c>
      <c r="D163" s="137" t="s">
        <v>121</v>
      </c>
      <c r="E163" s="138" t="s">
        <v>409</v>
      </c>
      <c r="F163" s="207" t="s">
        <v>410</v>
      </c>
      <c r="G163" s="207"/>
      <c r="H163" s="207"/>
      <c r="I163" s="207"/>
      <c r="J163" s="139" t="s">
        <v>130</v>
      </c>
      <c r="K163" s="140">
        <v>15</v>
      </c>
      <c r="L163" s="208"/>
      <c r="M163" s="208"/>
      <c r="N163" s="208">
        <f>ROUND(L163*K163,2)</f>
        <v>0</v>
      </c>
      <c r="O163" s="208"/>
      <c r="P163" s="208"/>
      <c r="Q163" s="208"/>
      <c r="R163" s="141"/>
      <c r="T163" s="142" t="s">
        <v>5</v>
      </c>
      <c r="U163" s="40" t="s">
        <v>37</v>
      </c>
      <c r="V163" s="143">
        <v>0.75700000000000001</v>
      </c>
      <c r="W163" s="143">
        <f>V163*K163</f>
        <v>11.355</v>
      </c>
      <c r="X163" s="143">
        <v>0.10362</v>
      </c>
      <c r="Y163" s="143">
        <f>X163*K163</f>
        <v>1.5543</v>
      </c>
      <c r="Z163" s="143">
        <v>0</v>
      </c>
      <c r="AA163" s="144">
        <f>Z163*K163</f>
        <v>0</v>
      </c>
      <c r="AR163" s="17" t="s">
        <v>125</v>
      </c>
      <c r="AT163" s="17" t="s">
        <v>121</v>
      </c>
      <c r="AU163" s="17" t="s">
        <v>90</v>
      </c>
      <c r="AY163" s="17" t="s">
        <v>120</v>
      </c>
      <c r="BE163" s="145">
        <f>IF(U163="základní",N163,0)</f>
        <v>0</v>
      </c>
      <c r="BF163" s="145">
        <f>IF(U163="snížená",N163,0)</f>
        <v>0</v>
      </c>
      <c r="BG163" s="145">
        <f>IF(U163="zákl. přenesená",N163,0)</f>
        <v>0</v>
      </c>
      <c r="BH163" s="145">
        <f>IF(U163="sníž. přenesená",N163,0)</f>
        <v>0</v>
      </c>
      <c r="BI163" s="145">
        <f>IF(U163="nulová",N163,0)</f>
        <v>0</v>
      </c>
      <c r="BJ163" s="17" t="s">
        <v>77</v>
      </c>
      <c r="BK163" s="145">
        <f>ROUND(L163*K163,2)</f>
        <v>0</v>
      </c>
      <c r="BL163" s="17" t="s">
        <v>125</v>
      </c>
      <c r="BM163" s="17" t="s">
        <v>411</v>
      </c>
    </row>
    <row r="164" spans="2:65" s="1" customFormat="1" ht="16.5" customHeight="1">
      <c r="B164" s="136"/>
      <c r="C164" s="146" t="s">
        <v>270</v>
      </c>
      <c r="D164" s="146" t="s">
        <v>189</v>
      </c>
      <c r="E164" s="147" t="s">
        <v>412</v>
      </c>
      <c r="F164" s="209" t="s">
        <v>413</v>
      </c>
      <c r="G164" s="209"/>
      <c r="H164" s="209"/>
      <c r="I164" s="209"/>
      <c r="J164" s="148" t="s">
        <v>130</v>
      </c>
      <c r="K164" s="149">
        <v>15</v>
      </c>
      <c r="L164" s="210"/>
      <c r="M164" s="210"/>
      <c r="N164" s="210">
        <f>ROUND(L164*K164,2)</f>
        <v>0</v>
      </c>
      <c r="O164" s="208"/>
      <c r="P164" s="208"/>
      <c r="Q164" s="208"/>
      <c r="R164" s="141"/>
      <c r="T164" s="142" t="s">
        <v>5</v>
      </c>
      <c r="U164" s="40" t="s">
        <v>37</v>
      </c>
      <c r="V164" s="143">
        <v>0</v>
      </c>
      <c r="W164" s="143">
        <f>V164*K164</f>
        <v>0</v>
      </c>
      <c r="X164" s="143">
        <v>0.17199999999999999</v>
      </c>
      <c r="Y164" s="143">
        <f>X164*K164</f>
        <v>2.5799999999999996</v>
      </c>
      <c r="Z164" s="143">
        <v>0</v>
      </c>
      <c r="AA164" s="144">
        <f>Z164*K164</f>
        <v>0</v>
      </c>
      <c r="AR164" s="17" t="s">
        <v>147</v>
      </c>
      <c r="AT164" s="17" t="s">
        <v>189</v>
      </c>
      <c r="AU164" s="17" t="s">
        <v>90</v>
      </c>
      <c r="AY164" s="17" t="s">
        <v>120</v>
      </c>
      <c r="BE164" s="145">
        <f>IF(U164="základní",N164,0)</f>
        <v>0</v>
      </c>
      <c r="BF164" s="145">
        <f>IF(U164="snížená",N164,0)</f>
        <v>0</v>
      </c>
      <c r="BG164" s="145">
        <f>IF(U164="zákl. přenesená",N164,0)</f>
        <v>0</v>
      </c>
      <c r="BH164" s="145">
        <f>IF(U164="sníž. přenesená",N164,0)</f>
        <v>0</v>
      </c>
      <c r="BI164" s="145">
        <f>IF(U164="nulová",N164,0)</f>
        <v>0</v>
      </c>
      <c r="BJ164" s="17" t="s">
        <v>77</v>
      </c>
      <c r="BK164" s="145">
        <f>ROUND(L164*K164,2)</f>
        <v>0</v>
      </c>
      <c r="BL164" s="17" t="s">
        <v>125</v>
      </c>
      <c r="BM164" s="17" t="s">
        <v>414</v>
      </c>
    </row>
    <row r="165" spans="2:65" s="9" customFormat="1" ht="29.85" customHeight="1">
      <c r="B165" s="125"/>
      <c r="C165" s="126"/>
      <c r="D165" s="135" t="s">
        <v>103</v>
      </c>
      <c r="E165" s="135"/>
      <c r="F165" s="135"/>
      <c r="G165" s="135"/>
      <c r="H165" s="135"/>
      <c r="I165" s="135"/>
      <c r="J165" s="135"/>
      <c r="K165" s="135"/>
      <c r="L165" s="135"/>
      <c r="M165" s="135"/>
      <c r="N165" s="218">
        <f>BK165</f>
        <v>0</v>
      </c>
      <c r="O165" s="219"/>
      <c r="P165" s="219"/>
      <c r="Q165" s="219"/>
      <c r="R165" s="128"/>
      <c r="T165" s="129"/>
      <c r="U165" s="126"/>
      <c r="V165" s="126"/>
      <c r="W165" s="130">
        <f>SUM(W166:W192)</f>
        <v>121.54299999999999</v>
      </c>
      <c r="X165" s="126"/>
      <c r="Y165" s="130">
        <f>SUM(Y166:Y192)</f>
        <v>7.238319999999999</v>
      </c>
      <c r="Z165" s="126"/>
      <c r="AA165" s="131">
        <f>SUM(AA166:AA192)</f>
        <v>0</v>
      </c>
      <c r="AR165" s="132" t="s">
        <v>77</v>
      </c>
      <c r="AT165" s="133" t="s">
        <v>71</v>
      </c>
      <c r="AU165" s="133" t="s">
        <v>77</v>
      </c>
      <c r="AY165" s="132" t="s">
        <v>120</v>
      </c>
      <c r="BK165" s="134">
        <f>SUM(BK166:BK192)</f>
        <v>0</v>
      </c>
    </row>
    <row r="166" spans="2:65" s="1" customFormat="1" ht="25.5" customHeight="1">
      <c r="B166" s="136"/>
      <c r="C166" s="137" t="s">
        <v>127</v>
      </c>
      <c r="D166" s="137" t="s">
        <v>121</v>
      </c>
      <c r="E166" s="138" t="s">
        <v>415</v>
      </c>
      <c r="F166" s="207" t="s">
        <v>416</v>
      </c>
      <c r="G166" s="207"/>
      <c r="H166" s="207"/>
      <c r="I166" s="207"/>
      <c r="J166" s="139" t="s">
        <v>196</v>
      </c>
      <c r="K166" s="140">
        <v>1</v>
      </c>
      <c r="L166" s="208"/>
      <c r="M166" s="208"/>
      <c r="N166" s="208">
        <f t="shared" ref="N166:N192" si="10">ROUND(L166*K166,2)</f>
        <v>0</v>
      </c>
      <c r="O166" s="208"/>
      <c r="P166" s="208"/>
      <c r="Q166" s="208"/>
      <c r="R166" s="141"/>
      <c r="T166" s="142" t="s">
        <v>5</v>
      </c>
      <c r="U166" s="40" t="s">
        <v>37</v>
      </c>
      <c r="V166" s="143">
        <v>0.85599999999999998</v>
      </c>
      <c r="W166" s="143">
        <f t="shared" ref="W166:W192" si="11">V166*K166</f>
        <v>0.85599999999999998</v>
      </c>
      <c r="X166" s="143">
        <v>1.65E-3</v>
      </c>
      <c r="Y166" s="143">
        <f t="shared" ref="Y166:Y192" si="12">X166*K166</f>
        <v>1.65E-3</v>
      </c>
      <c r="Z166" s="143">
        <v>0</v>
      </c>
      <c r="AA166" s="144">
        <f t="shared" ref="AA166:AA192" si="13">Z166*K166</f>
        <v>0</v>
      </c>
      <c r="AR166" s="17" t="s">
        <v>125</v>
      </c>
      <c r="AT166" s="17" t="s">
        <v>121</v>
      </c>
      <c r="AU166" s="17" t="s">
        <v>90</v>
      </c>
      <c r="AY166" s="17" t="s">
        <v>120</v>
      </c>
      <c r="BE166" s="145">
        <f t="shared" ref="BE166:BE192" si="14">IF(U166="základní",N166,0)</f>
        <v>0</v>
      </c>
      <c r="BF166" s="145">
        <f t="shared" ref="BF166:BF192" si="15">IF(U166="snížená",N166,0)</f>
        <v>0</v>
      </c>
      <c r="BG166" s="145">
        <f t="shared" ref="BG166:BG192" si="16">IF(U166="zákl. přenesená",N166,0)</f>
        <v>0</v>
      </c>
      <c r="BH166" s="145">
        <f t="shared" ref="BH166:BH192" si="17">IF(U166="sníž. přenesená",N166,0)</f>
        <v>0</v>
      </c>
      <c r="BI166" s="145">
        <f t="shared" ref="BI166:BI192" si="18">IF(U166="nulová",N166,0)</f>
        <v>0</v>
      </c>
      <c r="BJ166" s="17" t="s">
        <v>77</v>
      </c>
      <c r="BK166" s="145">
        <f t="shared" ref="BK166:BK192" si="19">ROUND(L166*K166,2)</f>
        <v>0</v>
      </c>
      <c r="BL166" s="17" t="s">
        <v>125</v>
      </c>
      <c r="BM166" s="17" t="s">
        <v>417</v>
      </c>
    </row>
    <row r="167" spans="2:65" s="1" customFormat="1" ht="16.5" customHeight="1">
      <c r="B167" s="136"/>
      <c r="C167" s="146" t="s">
        <v>221</v>
      </c>
      <c r="D167" s="146" t="s">
        <v>189</v>
      </c>
      <c r="E167" s="147" t="s">
        <v>418</v>
      </c>
      <c r="F167" s="209" t="s">
        <v>419</v>
      </c>
      <c r="G167" s="209"/>
      <c r="H167" s="209"/>
      <c r="I167" s="209"/>
      <c r="J167" s="148" t="s">
        <v>376</v>
      </c>
      <c r="K167" s="149">
        <v>1</v>
      </c>
      <c r="L167" s="210"/>
      <c r="M167" s="210"/>
      <c r="N167" s="210">
        <f t="shared" si="10"/>
        <v>0</v>
      </c>
      <c r="O167" s="208"/>
      <c r="P167" s="208"/>
      <c r="Q167" s="208"/>
      <c r="R167" s="141"/>
      <c r="T167" s="142" t="s">
        <v>5</v>
      </c>
      <c r="U167" s="40" t="s">
        <v>37</v>
      </c>
      <c r="V167" s="143">
        <v>0</v>
      </c>
      <c r="W167" s="143">
        <f t="shared" si="11"/>
        <v>0</v>
      </c>
      <c r="X167" s="143">
        <v>5.8999999999999997E-2</v>
      </c>
      <c r="Y167" s="143">
        <f t="shared" si="12"/>
        <v>5.8999999999999997E-2</v>
      </c>
      <c r="Z167" s="143">
        <v>0</v>
      </c>
      <c r="AA167" s="144">
        <f t="shared" si="13"/>
        <v>0</v>
      </c>
      <c r="AR167" s="17" t="s">
        <v>147</v>
      </c>
      <c r="AT167" s="17" t="s">
        <v>189</v>
      </c>
      <c r="AU167" s="17" t="s">
        <v>90</v>
      </c>
      <c r="AY167" s="17" t="s">
        <v>120</v>
      </c>
      <c r="BE167" s="145">
        <f t="shared" si="14"/>
        <v>0</v>
      </c>
      <c r="BF167" s="145">
        <f t="shared" si="15"/>
        <v>0</v>
      </c>
      <c r="BG167" s="145">
        <f t="shared" si="16"/>
        <v>0</v>
      </c>
      <c r="BH167" s="145">
        <f t="shared" si="17"/>
        <v>0</v>
      </c>
      <c r="BI167" s="145">
        <f t="shared" si="18"/>
        <v>0</v>
      </c>
      <c r="BJ167" s="17" t="s">
        <v>77</v>
      </c>
      <c r="BK167" s="145">
        <f t="shared" si="19"/>
        <v>0</v>
      </c>
      <c r="BL167" s="17" t="s">
        <v>125</v>
      </c>
      <c r="BM167" s="17" t="s">
        <v>420</v>
      </c>
    </row>
    <row r="168" spans="2:65" s="1" customFormat="1" ht="25.5" customHeight="1">
      <c r="B168" s="136"/>
      <c r="C168" s="137" t="s">
        <v>198</v>
      </c>
      <c r="D168" s="137" t="s">
        <v>121</v>
      </c>
      <c r="E168" s="138" t="s">
        <v>421</v>
      </c>
      <c r="F168" s="207" t="s">
        <v>422</v>
      </c>
      <c r="G168" s="207"/>
      <c r="H168" s="207"/>
      <c r="I168" s="207"/>
      <c r="J168" s="139" t="s">
        <v>196</v>
      </c>
      <c r="K168" s="140">
        <v>3</v>
      </c>
      <c r="L168" s="208"/>
      <c r="M168" s="208"/>
      <c r="N168" s="208">
        <f t="shared" si="10"/>
        <v>0</v>
      </c>
      <c r="O168" s="208"/>
      <c r="P168" s="208"/>
      <c r="Q168" s="208"/>
      <c r="R168" s="141"/>
      <c r="T168" s="142" t="s">
        <v>5</v>
      </c>
      <c r="U168" s="40" t="s">
        <v>37</v>
      </c>
      <c r="V168" s="143">
        <v>1.9810000000000001</v>
      </c>
      <c r="W168" s="143">
        <f t="shared" si="11"/>
        <v>5.9430000000000005</v>
      </c>
      <c r="X168" s="143">
        <v>0</v>
      </c>
      <c r="Y168" s="143">
        <f t="shared" si="12"/>
        <v>0</v>
      </c>
      <c r="Z168" s="143">
        <v>0</v>
      </c>
      <c r="AA168" s="144">
        <f t="shared" si="13"/>
        <v>0</v>
      </c>
      <c r="AR168" s="17" t="s">
        <v>125</v>
      </c>
      <c r="AT168" s="17" t="s">
        <v>121</v>
      </c>
      <c r="AU168" s="17" t="s">
        <v>90</v>
      </c>
      <c r="AY168" s="17" t="s">
        <v>120</v>
      </c>
      <c r="BE168" s="145">
        <f t="shared" si="14"/>
        <v>0</v>
      </c>
      <c r="BF168" s="145">
        <f t="shared" si="15"/>
        <v>0</v>
      </c>
      <c r="BG168" s="145">
        <f t="shared" si="16"/>
        <v>0</v>
      </c>
      <c r="BH168" s="145">
        <f t="shared" si="17"/>
        <v>0</v>
      </c>
      <c r="BI168" s="145">
        <f t="shared" si="18"/>
        <v>0</v>
      </c>
      <c r="BJ168" s="17" t="s">
        <v>77</v>
      </c>
      <c r="BK168" s="145">
        <f t="shared" si="19"/>
        <v>0</v>
      </c>
      <c r="BL168" s="17" t="s">
        <v>125</v>
      </c>
      <c r="BM168" s="17" t="s">
        <v>423</v>
      </c>
    </row>
    <row r="169" spans="2:65" s="1" customFormat="1" ht="16.5" customHeight="1">
      <c r="B169" s="136"/>
      <c r="C169" s="146" t="s">
        <v>315</v>
      </c>
      <c r="D169" s="146" t="s">
        <v>189</v>
      </c>
      <c r="E169" s="147" t="s">
        <v>424</v>
      </c>
      <c r="F169" s="209" t="s">
        <v>425</v>
      </c>
      <c r="G169" s="209"/>
      <c r="H169" s="209"/>
      <c r="I169" s="209"/>
      <c r="J169" s="148" t="s">
        <v>196</v>
      </c>
      <c r="K169" s="149">
        <v>1</v>
      </c>
      <c r="L169" s="210"/>
      <c r="M169" s="210"/>
      <c r="N169" s="210">
        <f t="shared" si="10"/>
        <v>0</v>
      </c>
      <c r="O169" s="208"/>
      <c r="P169" s="208"/>
      <c r="Q169" s="208"/>
      <c r="R169" s="141"/>
      <c r="T169" s="142" t="s">
        <v>5</v>
      </c>
      <c r="U169" s="40" t="s">
        <v>37</v>
      </c>
      <c r="V169" s="143">
        <v>0</v>
      </c>
      <c r="W169" s="143">
        <f t="shared" si="11"/>
        <v>0</v>
      </c>
      <c r="X169" s="143">
        <v>2.8E-3</v>
      </c>
      <c r="Y169" s="143">
        <f t="shared" si="12"/>
        <v>2.8E-3</v>
      </c>
      <c r="Z169" s="143">
        <v>0</v>
      </c>
      <c r="AA169" s="144">
        <f t="shared" si="13"/>
        <v>0</v>
      </c>
      <c r="AR169" s="17" t="s">
        <v>147</v>
      </c>
      <c r="AT169" s="17" t="s">
        <v>189</v>
      </c>
      <c r="AU169" s="17" t="s">
        <v>90</v>
      </c>
      <c r="AY169" s="17" t="s">
        <v>120</v>
      </c>
      <c r="BE169" s="145">
        <f t="shared" si="14"/>
        <v>0</v>
      </c>
      <c r="BF169" s="145">
        <f t="shared" si="15"/>
        <v>0</v>
      </c>
      <c r="BG169" s="145">
        <f t="shared" si="16"/>
        <v>0</v>
      </c>
      <c r="BH169" s="145">
        <f t="shared" si="17"/>
        <v>0</v>
      </c>
      <c r="BI169" s="145">
        <f t="shared" si="18"/>
        <v>0</v>
      </c>
      <c r="BJ169" s="17" t="s">
        <v>77</v>
      </c>
      <c r="BK169" s="145">
        <f t="shared" si="19"/>
        <v>0</v>
      </c>
      <c r="BL169" s="17" t="s">
        <v>125</v>
      </c>
      <c r="BM169" s="17" t="s">
        <v>426</v>
      </c>
    </row>
    <row r="170" spans="2:65" s="1" customFormat="1" ht="25.5" customHeight="1">
      <c r="B170" s="136"/>
      <c r="C170" s="137" t="s">
        <v>427</v>
      </c>
      <c r="D170" s="137" t="s">
        <v>121</v>
      </c>
      <c r="E170" s="138" t="s">
        <v>428</v>
      </c>
      <c r="F170" s="207" t="s">
        <v>429</v>
      </c>
      <c r="G170" s="207"/>
      <c r="H170" s="207"/>
      <c r="I170" s="207"/>
      <c r="J170" s="139" t="s">
        <v>196</v>
      </c>
      <c r="K170" s="140">
        <v>3</v>
      </c>
      <c r="L170" s="208"/>
      <c r="M170" s="208"/>
      <c r="N170" s="208">
        <f t="shared" si="10"/>
        <v>0</v>
      </c>
      <c r="O170" s="208"/>
      <c r="P170" s="208"/>
      <c r="Q170" s="208"/>
      <c r="R170" s="141"/>
      <c r="T170" s="142" t="s">
        <v>5</v>
      </c>
      <c r="U170" s="40" t="s">
        <v>37</v>
      </c>
      <c r="V170" s="143">
        <v>1.0069999999999999</v>
      </c>
      <c r="W170" s="143">
        <f t="shared" si="11"/>
        <v>3.0209999999999999</v>
      </c>
      <c r="X170" s="143">
        <v>2.96E-3</v>
      </c>
      <c r="Y170" s="143">
        <f t="shared" si="12"/>
        <v>8.879999999999999E-3</v>
      </c>
      <c r="Z170" s="143">
        <v>0</v>
      </c>
      <c r="AA170" s="144">
        <f t="shared" si="13"/>
        <v>0</v>
      </c>
      <c r="AR170" s="17" t="s">
        <v>125</v>
      </c>
      <c r="AT170" s="17" t="s">
        <v>121</v>
      </c>
      <c r="AU170" s="17" t="s">
        <v>90</v>
      </c>
      <c r="AY170" s="17" t="s">
        <v>120</v>
      </c>
      <c r="BE170" s="145">
        <f t="shared" si="14"/>
        <v>0</v>
      </c>
      <c r="BF170" s="145">
        <f t="shared" si="15"/>
        <v>0</v>
      </c>
      <c r="BG170" s="145">
        <f t="shared" si="16"/>
        <v>0</v>
      </c>
      <c r="BH170" s="145">
        <f t="shared" si="17"/>
        <v>0</v>
      </c>
      <c r="BI170" s="145">
        <f t="shared" si="18"/>
        <v>0</v>
      </c>
      <c r="BJ170" s="17" t="s">
        <v>77</v>
      </c>
      <c r="BK170" s="145">
        <f t="shared" si="19"/>
        <v>0</v>
      </c>
      <c r="BL170" s="17" t="s">
        <v>125</v>
      </c>
      <c r="BM170" s="17" t="s">
        <v>430</v>
      </c>
    </row>
    <row r="171" spans="2:65" s="1" customFormat="1" ht="16.5" customHeight="1">
      <c r="B171" s="136"/>
      <c r="C171" s="146" t="s">
        <v>193</v>
      </c>
      <c r="D171" s="146" t="s">
        <v>189</v>
      </c>
      <c r="E171" s="147" t="s">
        <v>431</v>
      </c>
      <c r="F171" s="209" t="s">
        <v>432</v>
      </c>
      <c r="G171" s="209"/>
      <c r="H171" s="209"/>
      <c r="I171" s="209"/>
      <c r="J171" s="148" t="s">
        <v>196</v>
      </c>
      <c r="K171" s="149">
        <v>3</v>
      </c>
      <c r="L171" s="210"/>
      <c r="M171" s="210"/>
      <c r="N171" s="210">
        <f t="shared" si="10"/>
        <v>0</v>
      </c>
      <c r="O171" s="208"/>
      <c r="P171" s="208"/>
      <c r="Q171" s="208"/>
      <c r="R171" s="141"/>
      <c r="T171" s="142" t="s">
        <v>5</v>
      </c>
      <c r="U171" s="40" t="s">
        <v>37</v>
      </c>
      <c r="V171" s="143">
        <v>0</v>
      </c>
      <c r="W171" s="143">
        <f t="shared" si="11"/>
        <v>0</v>
      </c>
      <c r="X171" s="143">
        <v>1.2800000000000001E-2</v>
      </c>
      <c r="Y171" s="143">
        <f t="shared" si="12"/>
        <v>3.8400000000000004E-2</v>
      </c>
      <c r="Z171" s="143">
        <v>0</v>
      </c>
      <c r="AA171" s="144">
        <f t="shared" si="13"/>
        <v>0</v>
      </c>
      <c r="AR171" s="17" t="s">
        <v>147</v>
      </c>
      <c r="AT171" s="17" t="s">
        <v>189</v>
      </c>
      <c r="AU171" s="17" t="s">
        <v>90</v>
      </c>
      <c r="AY171" s="17" t="s">
        <v>120</v>
      </c>
      <c r="BE171" s="145">
        <f t="shared" si="14"/>
        <v>0</v>
      </c>
      <c r="BF171" s="145">
        <f t="shared" si="15"/>
        <v>0</v>
      </c>
      <c r="BG171" s="145">
        <f t="shared" si="16"/>
        <v>0</v>
      </c>
      <c r="BH171" s="145">
        <f t="shared" si="17"/>
        <v>0</v>
      </c>
      <c r="BI171" s="145">
        <f t="shared" si="18"/>
        <v>0</v>
      </c>
      <c r="BJ171" s="17" t="s">
        <v>77</v>
      </c>
      <c r="BK171" s="145">
        <f t="shared" si="19"/>
        <v>0</v>
      </c>
      <c r="BL171" s="17" t="s">
        <v>125</v>
      </c>
      <c r="BM171" s="17" t="s">
        <v>433</v>
      </c>
    </row>
    <row r="172" spans="2:65" s="1" customFormat="1" ht="16.5" customHeight="1">
      <c r="B172" s="136"/>
      <c r="C172" s="137" t="s">
        <v>434</v>
      </c>
      <c r="D172" s="137" t="s">
        <v>121</v>
      </c>
      <c r="E172" s="138" t="s">
        <v>435</v>
      </c>
      <c r="F172" s="207" t="s">
        <v>436</v>
      </c>
      <c r="G172" s="207"/>
      <c r="H172" s="207"/>
      <c r="I172" s="207"/>
      <c r="J172" s="139" t="s">
        <v>186</v>
      </c>
      <c r="K172" s="140">
        <v>40</v>
      </c>
      <c r="L172" s="208"/>
      <c r="M172" s="208"/>
      <c r="N172" s="208">
        <f t="shared" si="10"/>
        <v>0</v>
      </c>
      <c r="O172" s="208"/>
      <c r="P172" s="208"/>
      <c r="Q172" s="208"/>
      <c r="R172" s="141"/>
      <c r="T172" s="142" t="s">
        <v>5</v>
      </c>
      <c r="U172" s="40" t="s">
        <v>37</v>
      </c>
      <c r="V172" s="143">
        <v>0.25800000000000001</v>
      </c>
      <c r="W172" s="143">
        <f t="shared" si="11"/>
        <v>10.32</v>
      </c>
      <c r="X172" s="143">
        <v>2.7399999999999998E-3</v>
      </c>
      <c r="Y172" s="143">
        <f t="shared" si="12"/>
        <v>0.10959999999999999</v>
      </c>
      <c r="Z172" s="143">
        <v>0</v>
      </c>
      <c r="AA172" s="144">
        <f t="shared" si="13"/>
        <v>0</v>
      </c>
      <c r="AR172" s="17" t="s">
        <v>125</v>
      </c>
      <c r="AT172" s="17" t="s">
        <v>121</v>
      </c>
      <c r="AU172" s="17" t="s">
        <v>90</v>
      </c>
      <c r="AY172" s="17" t="s">
        <v>120</v>
      </c>
      <c r="BE172" s="145">
        <f t="shared" si="14"/>
        <v>0</v>
      </c>
      <c r="BF172" s="145">
        <f t="shared" si="15"/>
        <v>0</v>
      </c>
      <c r="BG172" s="145">
        <f t="shared" si="16"/>
        <v>0</v>
      </c>
      <c r="BH172" s="145">
        <f t="shared" si="17"/>
        <v>0</v>
      </c>
      <c r="BI172" s="145">
        <f t="shared" si="18"/>
        <v>0</v>
      </c>
      <c r="BJ172" s="17" t="s">
        <v>77</v>
      </c>
      <c r="BK172" s="145">
        <f t="shared" si="19"/>
        <v>0</v>
      </c>
      <c r="BL172" s="17" t="s">
        <v>125</v>
      </c>
      <c r="BM172" s="17" t="s">
        <v>437</v>
      </c>
    </row>
    <row r="173" spans="2:65" s="1" customFormat="1" ht="25.5" customHeight="1">
      <c r="B173" s="136"/>
      <c r="C173" s="137" t="s">
        <v>438</v>
      </c>
      <c r="D173" s="137" t="s">
        <v>121</v>
      </c>
      <c r="E173" s="138" t="s">
        <v>439</v>
      </c>
      <c r="F173" s="207" t="s">
        <v>440</v>
      </c>
      <c r="G173" s="207"/>
      <c r="H173" s="207"/>
      <c r="I173" s="207"/>
      <c r="J173" s="139" t="s">
        <v>196</v>
      </c>
      <c r="K173" s="140">
        <v>1</v>
      </c>
      <c r="L173" s="208"/>
      <c r="M173" s="208"/>
      <c r="N173" s="208">
        <f t="shared" si="10"/>
        <v>0</v>
      </c>
      <c r="O173" s="208"/>
      <c r="P173" s="208"/>
      <c r="Q173" s="208"/>
      <c r="R173" s="141"/>
      <c r="T173" s="142" t="s">
        <v>5</v>
      </c>
      <c r="U173" s="40" t="s">
        <v>37</v>
      </c>
      <c r="V173" s="143">
        <v>0.99</v>
      </c>
      <c r="W173" s="143">
        <f t="shared" si="11"/>
        <v>0.99</v>
      </c>
      <c r="X173" s="143">
        <v>8.5999999999999998E-4</v>
      </c>
      <c r="Y173" s="143">
        <f t="shared" si="12"/>
        <v>8.5999999999999998E-4</v>
      </c>
      <c r="Z173" s="143">
        <v>0</v>
      </c>
      <c r="AA173" s="144">
        <f t="shared" si="13"/>
        <v>0</v>
      </c>
      <c r="AR173" s="17" t="s">
        <v>125</v>
      </c>
      <c r="AT173" s="17" t="s">
        <v>121</v>
      </c>
      <c r="AU173" s="17" t="s">
        <v>90</v>
      </c>
      <c r="AY173" s="17" t="s">
        <v>120</v>
      </c>
      <c r="BE173" s="145">
        <f t="shared" si="14"/>
        <v>0</v>
      </c>
      <c r="BF173" s="145">
        <f t="shared" si="15"/>
        <v>0</v>
      </c>
      <c r="BG173" s="145">
        <f t="shared" si="16"/>
        <v>0</v>
      </c>
      <c r="BH173" s="145">
        <f t="shared" si="17"/>
        <v>0</v>
      </c>
      <c r="BI173" s="145">
        <f t="shared" si="18"/>
        <v>0</v>
      </c>
      <c r="BJ173" s="17" t="s">
        <v>77</v>
      </c>
      <c r="BK173" s="145">
        <f t="shared" si="19"/>
        <v>0</v>
      </c>
      <c r="BL173" s="17" t="s">
        <v>125</v>
      </c>
      <c r="BM173" s="17" t="s">
        <v>441</v>
      </c>
    </row>
    <row r="174" spans="2:65" s="1" customFormat="1" ht="16.5" customHeight="1">
      <c r="B174" s="136"/>
      <c r="C174" s="146" t="s">
        <v>442</v>
      </c>
      <c r="D174" s="146" t="s">
        <v>189</v>
      </c>
      <c r="E174" s="147" t="s">
        <v>443</v>
      </c>
      <c r="F174" s="209" t="s">
        <v>444</v>
      </c>
      <c r="G174" s="209"/>
      <c r="H174" s="209"/>
      <c r="I174" s="209"/>
      <c r="J174" s="148" t="s">
        <v>196</v>
      </c>
      <c r="K174" s="149">
        <v>1</v>
      </c>
      <c r="L174" s="210"/>
      <c r="M174" s="210"/>
      <c r="N174" s="210">
        <f t="shared" si="10"/>
        <v>0</v>
      </c>
      <c r="O174" s="208"/>
      <c r="P174" s="208"/>
      <c r="Q174" s="208"/>
      <c r="R174" s="141"/>
      <c r="T174" s="142" t="s">
        <v>5</v>
      </c>
      <c r="U174" s="40" t="s">
        <v>37</v>
      </c>
      <c r="V174" s="143">
        <v>0</v>
      </c>
      <c r="W174" s="143">
        <f t="shared" si="11"/>
        <v>0</v>
      </c>
      <c r="X174" s="143">
        <v>1.7999999999999999E-2</v>
      </c>
      <c r="Y174" s="143">
        <f t="shared" si="12"/>
        <v>1.7999999999999999E-2</v>
      </c>
      <c r="Z174" s="143">
        <v>0</v>
      </c>
      <c r="AA174" s="144">
        <f t="shared" si="13"/>
        <v>0</v>
      </c>
      <c r="AR174" s="17" t="s">
        <v>147</v>
      </c>
      <c r="AT174" s="17" t="s">
        <v>189</v>
      </c>
      <c r="AU174" s="17" t="s">
        <v>90</v>
      </c>
      <c r="AY174" s="17" t="s">
        <v>120</v>
      </c>
      <c r="BE174" s="145">
        <f t="shared" si="14"/>
        <v>0</v>
      </c>
      <c r="BF174" s="145">
        <f t="shared" si="15"/>
        <v>0</v>
      </c>
      <c r="BG174" s="145">
        <f t="shared" si="16"/>
        <v>0</v>
      </c>
      <c r="BH174" s="145">
        <f t="shared" si="17"/>
        <v>0</v>
      </c>
      <c r="BI174" s="145">
        <f t="shared" si="18"/>
        <v>0</v>
      </c>
      <c r="BJ174" s="17" t="s">
        <v>77</v>
      </c>
      <c r="BK174" s="145">
        <f t="shared" si="19"/>
        <v>0</v>
      </c>
      <c r="BL174" s="17" t="s">
        <v>125</v>
      </c>
      <c r="BM174" s="17" t="s">
        <v>445</v>
      </c>
    </row>
    <row r="175" spans="2:65" s="1" customFormat="1" ht="25.5" customHeight="1">
      <c r="B175" s="136"/>
      <c r="C175" s="137" t="s">
        <v>188</v>
      </c>
      <c r="D175" s="137" t="s">
        <v>121</v>
      </c>
      <c r="E175" s="138" t="s">
        <v>446</v>
      </c>
      <c r="F175" s="207" t="s">
        <v>447</v>
      </c>
      <c r="G175" s="207"/>
      <c r="H175" s="207"/>
      <c r="I175" s="207"/>
      <c r="J175" s="139" t="s">
        <v>196</v>
      </c>
      <c r="K175" s="140">
        <v>1</v>
      </c>
      <c r="L175" s="208"/>
      <c r="M175" s="208"/>
      <c r="N175" s="208">
        <f t="shared" si="10"/>
        <v>0</v>
      </c>
      <c r="O175" s="208"/>
      <c r="P175" s="208"/>
      <c r="Q175" s="208"/>
      <c r="R175" s="141"/>
      <c r="T175" s="142" t="s">
        <v>5</v>
      </c>
      <c r="U175" s="40" t="s">
        <v>37</v>
      </c>
      <c r="V175" s="143">
        <v>0.625</v>
      </c>
      <c r="W175" s="143">
        <f t="shared" si="11"/>
        <v>0.625</v>
      </c>
      <c r="X175" s="143">
        <v>3.4000000000000002E-4</v>
      </c>
      <c r="Y175" s="143">
        <f t="shared" si="12"/>
        <v>3.4000000000000002E-4</v>
      </c>
      <c r="Z175" s="143">
        <v>0</v>
      </c>
      <c r="AA175" s="144">
        <f t="shared" si="13"/>
        <v>0</v>
      </c>
      <c r="AR175" s="17" t="s">
        <v>125</v>
      </c>
      <c r="AT175" s="17" t="s">
        <v>121</v>
      </c>
      <c r="AU175" s="17" t="s">
        <v>90</v>
      </c>
      <c r="AY175" s="17" t="s">
        <v>120</v>
      </c>
      <c r="BE175" s="145">
        <f t="shared" si="14"/>
        <v>0</v>
      </c>
      <c r="BF175" s="145">
        <f t="shared" si="15"/>
        <v>0</v>
      </c>
      <c r="BG175" s="145">
        <f t="shared" si="16"/>
        <v>0</v>
      </c>
      <c r="BH175" s="145">
        <f t="shared" si="17"/>
        <v>0</v>
      </c>
      <c r="BI175" s="145">
        <f t="shared" si="18"/>
        <v>0</v>
      </c>
      <c r="BJ175" s="17" t="s">
        <v>77</v>
      </c>
      <c r="BK175" s="145">
        <f t="shared" si="19"/>
        <v>0</v>
      </c>
      <c r="BL175" s="17" t="s">
        <v>125</v>
      </c>
      <c r="BM175" s="17" t="s">
        <v>448</v>
      </c>
    </row>
    <row r="176" spans="2:65" s="1" customFormat="1" ht="16.5" customHeight="1">
      <c r="B176" s="136"/>
      <c r="C176" s="146" t="s">
        <v>449</v>
      </c>
      <c r="D176" s="146" t="s">
        <v>189</v>
      </c>
      <c r="E176" s="147" t="s">
        <v>450</v>
      </c>
      <c r="F176" s="209" t="s">
        <v>451</v>
      </c>
      <c r="G176" s="209"/>
      <c r="H176" s="209"/>
      <c r="I176" s="209"/>
      <c r="J176" s="148" t="s">
        <v>196</v>
      </c>
      <c r="K176" s="149">
        <v>1</v>
      </c>
      <c r="L176" s="210"/>
      <c r="M176" s="210"/>
      <c r="N176" s="210">
        <f t="shared" si="10"/>
        <v>0</v>
      </c>
      <c r="O176" s="208"/>
      <c r="P176" s="208"/>
      <c r="Q176" s="208"/>
      <c r="R176" s="141"/>
      <c r="T176" s="142" t="s">
        <v>5</v>
      </c>
      <c r="U176" s="40" t="s">
        <v>37</v>
      </c>
      <c r="V176" s="143">
        <v>0</v>
      </c>
      <c r="W176" s="143">
        <f t="shared" si="11"/>
        <v>0</v>
      </c>
      <c r="X176" s="143">
        <v>4.0000000000000002E-4</v>
      </c>
      <c r="Y176" s="143">
        <f t="shared" si="12"/>
        <v>4.0000000000000002E-4</v>
      </c>
      <c r="Z176" s="143">
        <v>0</v>
      </c>
      <c r="AA176" s="144">
        <f t="shared" si="13"/>
        <v>0</v>
      </c>
      <c r="AR176" s="17" t="s">
        <v>147</v>
      </c>
      <c r="AT176" s="17" t="s">
        <v>189</v>
      </c>
      <c r="AU176" s="17" t="s">
        <v>90</v>
      </c>
      <c r="AY176" s="17" t="s">
        <v>120</v>
      </c>
      <c r="BE176" s="145">
        <f t="shared" si="14"/>
        <v>0</v>
      </c>
      <c r="BF176" s="145">
        <f t="shared" si="15"/>
        <v>0</v>
      </c>
      <c r="BG176" s="145">
        <f t="shared" si="16"/>
        <v>0</v>
      </c>
      <c r="BH176" s="145">
        <f t="shared" si="17"/>
        <v>0</v>
      </c>
      <c r="BI176" s="145">
        <f t="shared" si="18"/>
        <v>0</v>
      </c>
      <c r="BJ176" s="17" t="s">
        <v>77</v>
      </c>
      <c r="BK176" s="145">
        <f t="shared" si="19"/>
        <v>0</v>
      </c>
      <c r="BL176" s="17" t="s">
        <v>125</v>
      </c>
      <c r="BM176" s="17" t="s">
        <v>452</v>
      </c>
    </row>
    <row r="177" spans="2:65" s="1" customFormat="1" ht="25.5" customHeight="1">
      <c r="B177" s="136"/>
      <c r="C177" s="137" t="s">
        <v>453</v>
      </c>
      <c r="D177" s="137" t="s">
        <v>121</v>
      </c>
      <c r="E177" s="138" t="s">
        <v>454</v>
      </c>
      <c r="F177" s="207" t="s">
        <v>455</v>
      </c>
      <c r="G177" s="207"/>
      <c r="H177" s="207"/>
      <c r="I177" s="207"/>
      <c r="J177" s="139" t="s">
        <v>196</v>
      </c>
      <c r="K177" s="140">
        <v>1</v>
      </c>
      <c r="L177" s="208"/>
      <c r="M177" s="208"/>
      <c r="N177" s="208">
        <f t="shared" si="10"/>
        <v>0</v>
      </c>
      <c r="O177" s="208"/>
      <c r="P177" s="208"/>
      <c r="Q177" s="208"/>
      <c r="R177" s="141"/>
      <c r="T177" s="142" t="s">
        <v>5</v>
      </c>
      <c r="U177" s="40" t="s">
        <v>37</v>
      </c>
      <c r="V177" s="143">
        <v>1.32</v>
      </c>
      <c r="W177" s="143">
        <f t="shared" si="11"/>
        <v>1.32</v>
      </c>
      <c r="X177" s="143">
        <v>1.65E-3</v>
      </c>
      <c r="Y177" s="143">
        <f t="shared" si="12"/>
        <v>1.65E-3</v>
      </c>
      <c r="Z177" s="143">
        <v>0</v>
      </c>
      <c r="AA177" s="144">
        <f t="shared" si="13"/>
        <v>0</v>
      </c>
      <c r="AR177" s="17" t="s">
        <v>125</v>
      </c>
      <c r="AT177" s="17" t="s">
        <v>121</v>
      </c>
      <c r="AU177" s="17" t="s">
        <v>90</v>
      </c>
      <c r="AY177" s="17" t="s">
        <v>120</v>
      </c>
      <c r="BE177" s="145">
        <f t="shared" si="14"/>
        <v>0</v>
      </c>
      <c r="BF177" s="145">
        <f t="shared" si="15"/>
        <v>0</v>
      </c>
      <c r="BG177" s="145">
        <f t="shared" si="16"/>
        <v>0</v>
      </c>
      <c r="BH177" s="145">
        <f t="shared" si="17"/>
        <v>0</v>
      </c>
      <c r="BI177" s="145">
        <f t="shared" si="18"/>
        <v>0</v>
      </c>
      <c r="BJ177" s="17" t="s">
        <v>77</v>
      </c>
      <c r="BK177" s="145">
        <f t="shared" si="19"/>
        <v>0</v>
      </c>
      <c r="BL177" s="17" t="s">
        <v>125</v>
      </c>
      <c r="BM177" s="17" t="s">
        <v>456</v>
      </c>
    </row>
    <row r="178" spans="2:65" s="1" customFormat="1" ht="16.5" customHeight="1">
      <c r="B178" s="136"/>
      <c r="C178" s="146" t="s">
        <v>457</v>
      </c>
      <c r="D178" s="146" t="s">
        <v>189</v>
      </c>
      <c r="E178" s="147" t="s">
        <v>458</v>
      </c>
      <c r="F178" s="209" t="s">
        <v>459</v>
      </c>
      <c r="G178" s="209"/>
      <c r="H178" s="209"/>
      <c r="I178" s="209"/>
      <c r="J178" s="148" t="s">
        <v>196</v>
      </c>
      <c r="K178" s="149">
        <v>1</v>
      </c>
      <c r="L178" s="210"/>
      <c r="M178" s="210"/>
      <c r="N178" s="210">
        <f t="shared" si="10"/>
        <v>0</v>
      </c>
      <c r="O178" s="208"/>
      <c r="P178" s="208"/>
      <c r="Q178" s="208"/>
      <c r="R178" s="141"/>
      <c r="T178" s="142" t="s">
        <v>5</v>
      </c>
      <c r="U178" s="40" t="s">
        <v>37</v>
      </c>
      <c r="V178" s="143">
        <v>0</v>
      </c>
      <c r="W178" s="143">
        <f t="shared" si="11"/>
        <v>0</v>
      </c>
      <c r="X178" s="143">
        <v>2.3E-2</v>
      </c>
      <c r="Y178" s="143">
        <f t="shared" si="12"/>
        <v>2.3E-2</v>
      </c>
      <c r="Z178" s="143">
        <v>0</v>
      </c>
      <c r="AA178" s="144">
        <f t="shared" si="13"/>
        <v>0</v>
      </c>
      <c r="AR178" s="17" t="s">
        <v>147</v>
      </c>
      <c r="AT178" s="17" t="s">
        <v>189</v>
      </c>
      <c r="AU178" s="17" t="s">
        <v>90</v>
      </c>
      <c r="AY178" s="17" t="s">
        <v>120</v>
      </c>
      <c r="BE178" s="145">
        <f t="shared" si="14"/>
        <v>0</v>
      </c>
      <c r="BF178" s="145">
        <f t="shared" si="15"/>
        <v>0</v>
      </c>
      <c r="BG178" s="145">
        <f t="shared" si="16"/>
        <v>0</v>
      </c>
      <c r="BH178" s="145">
        <f t="shared" si="17"/>
        <v>0</v>
      </c>
      <c r="BI178" s="145">
        <f t="shared" si="18"/>
        <v>0</v>
      </c>
      <c r="BJ178" s="17" t="s">
        <v>77</v>
      </c>
      <c r="BK178" s="145">
        <f t="shared" si="19"/>
        <v>0</v>
      </c>
      <c r="BL178" s="17" t="s">
        <v>125</v>
      </c>
      <c r="BM178" s="17" t="s">
        <v>460</v>
      </c>
    </row>
    <row r="179" spans="2:65" s="1" customFormat="1" ht="16.5" customHeight="1">
      <c r="B179" s="136"/>
      <c r="C179" s="137" t="s">
        <v>461</v>
      </c>
      <c r="D179" s="137" t="s">
        <v>121</v>
      </c>
      <c r="E179" s="138" t="s">
        <v>462</v>
      </c>
      <c r="F179" s="207" t="s">
        <v>463</v>
      </c>
      <c r="G179" s="207"/>
      <c r="H179" s="207"/>
      <c r="I179" s="207"/>
      <c r="J179" s="139" t="s">
        <v>196</v>
      </c>
      <c r="K179" s="140">
        <v>1</v>
      </c>
      <c r="L179" s="208"/>
      <c r="M179" s="208"/>
      <c r="N179" s="208">
        <f t="shared" si="10"/>
        <v>0</v>
      </c>
      <c r="O179" s="208"/>
      <c r="P179" s="208"/>
      <c r="Q179" s="208"/>
      <c r="R179" s="141"/>
      <c r="T179" s="142" t="s">
        <v>5</v>
      </c>
      <c r="U179" s="40" t="s">
        <v>37</v>
      </c>
      <c r="V179" s="143">
        <v>1.55</v>
      </c>
      <c r="W179" s="143">
        <f t="shared" si="11"/>
        <v>1.55</v>
      </c>
      <c r="X179" s="143">
        <v>2.96E-3</v>
      </c>
      <c r="Y179" s="143">
        <f t="shared" si="12"/>
        <v>2.96E-3</v>
      </c>
      <c r="Z179" s="143">
        <v>0</v>
      </c>
      <c r="AA179" s="144">
        <f t="shared" si="13"/>
        <v>0</v>
      </c>
      <c r="AR179" s="17" t="s">
        <v>125</v>
      </c>
      <c r="AT179" s="17" t="s">
        <v>121</v>
      </c>
      <c r="AU179" s="17" t="s">
        <v>90</v>
      </c>
      <c r="AY179" s="17" t="s">
        <v>120</v>
      </c>
      <c r="BE179" s="145">
        <f t="shared" si="14"/>
        <v>0</v>
      </c>
      <c r="BF179" s="145">
        <f t="shared" si="15"/>
        <v>0</v>
      </c>
      <c r="BG179" s="145">
        <f t="shared" si="16"/>
        <v>0</v>
      </c>
      <c r="BH179" s="145">
        <f t="shared" si="17"/>
        <v>0</v>
      </c>
      <c r="BI179" s="145">
        <f t="shared" si="18"/>
        <v>0</v>
      </c>
      <c r="BJ179" s="17" t="s">
        <v>77</v>
      </c>
      <c r="BK179" s="145">
        <f t="shared" si="19"/>
        <v>0</v>
      </c>
      <c r="BL179" s="17" t="s">
        <v>125</v>
      </c>
      <c r="BM179" s="17" t="s">
        <v>464</v>
      </c>
    </row>
    <row r="180" spans="2:65" s="1" customFormat="1" ht="16.5" customHeight="1">
      <c r="B180" s="136"/>
      <c r="C180" s="146" t="s">
        <v>465</v>
      </c>
      <c r="D180" s="146" t="s">
        <v>189</v>
      </c>
      <c r="E180" s="147" t="s">
        <v>466</v>
      </c>
      <c r="F180" s="209" t="s">
        <v>467</v>
      </c>
      <c r="G180" s="209"/>
      <c r="H180" s="209"/>
      <c r="I180" s="209"/>
      <c r="J180" s="148" t="s">
        <v>196</v>
      </c>
      <c r="K180" s="149">
        <v>1</v>
      </c>
      <c r="L180" s="210"/>
      <c r="M180" s="210"/>
      <c r="N180" s="210">
        <f t="shared" si="10"/>
        <v>0</v>
      </c>
      <c r="O180" s="208"/>
      <c r="P180" s="208"/>
      <c r="Q180" s="208"/>
      <c r="R180" s="141"/>
      <c r="T180" s="142" t="s">
        <v>5</v>
      </c>
      <c r="U180" s="40" t="s">
        <v>37</v>
      </c>
      <c r="V180" s="143">
        <v>0</v>
      </c>
      <c r="W180" s="143">
        <f t="shared" si="11"/>
        <v>0</v>
      </c>
      <c r="X180" s="143">
        <v>4.5999999999999999E-2</v>
      </c>
      <c r="Y180" s="143">
        <f t="shared" si="12"/>
        <v>4.5999999999999999E-2</v>
      </c>
      <c r="Z180" s="143">
        <v>0</v>
      </c>
      <c r="AA180" s="144">
        <f t="shared" si="13"/>
        <v>0</v>
      </c>
      <c r="AR180" s="17" t="s">
        <v>147</v>
      </c>
      <c r="AT180" s="17" t="s">
        <v>189</v>
      </c>
      <c r="AU180" s="17" t="s">
        <v>90</v>
      </c>
      <c r="AY180" s="17" t="s">
        <v>120</v>
      </c>
      <c r="BE180" s="145">
        <f t="shared" si="14"/>
        <v>0</v>
      </c>
      <c r="BF180" s="145">
        <f t="shared" si="15"/>
        <v>0</v>
      </c>
      <c r="BG180" s="145">
        <f t="shared" si="16"/>
        <v>0</v>
      </c>
      <c r="BH180" s="145">
        <f t="shared" si="17"/>
        <v>0</v>
      </c>
      <c r="BI180" s="145">
        <f t="shared" si="18"/>
        <v>0</v>
      </c>
      <c r="BJ180" s="17" t="s">
        <v>77</v>
      </c>
      <c r="BK180" s="145">
        <f t="shared" si="19"/>
        <v>0</v>
      </c>
      <c r="BL180" s="17" t="s">
        <v>125</v>
      </c>
      <c r="BM180" s="17" t="s">
        <v>468</v>
      </c>
    </row>
    <row r="181" spans="2:65" s="1" customFormat="1" ht="25.5" customHeight="1">
      <c r="B181" s="136"/>
      <c r="C181" s="137" t="s">
        <v>469</v>
      </c>
      <c r="D181" s="137" t="s">
        <v>121</v>
      </c>
      <c r="E181" s="138" t="s">
        <v>470</v>
      </c>
      <c r="F181" s="207" t="s">
        <v>471</v>
      </c>
      <c r="G181" s="207"/>
      <c r="H181" s="207"/>
      <c r="I181" s="207"/>
      <c r="J181" s="139" t="s">
        <v>196</v>
      </c>
      <c r="K181" s="140">
        <v>1</v>
      </c>
      <c r="L181" s="208"/>
      <c r="M181" s="208"/>
      <c r="N181" s="208">
        <f t="shared" si="10"/>
        <v>0</v>
      </c>
      <c r="O181" s="208"/>
      <c r="P181" s="208"/>
      <c r="Q181" s="208"/>
      <c r="R181" s="141"/>
      <c r="T181" s="142" t="s">
        <v>5</v>
      </c>
      <c r="U181" s="40" t="s">
        <v>37</v>
      </c>
      <c r="V181" s="143">
        <v>1.55</v>
      </c>
      <c r="W181" s="143">
        <f t="shared" si="11"/>
        <v>1.55</v>
      </c>
      <c r="X181" s="143">
        <v>2.96E-3</v>
      </c>
      <c r="Y181" s="143">
        <f t="shared" si="12"/>
        <v>2.96E-3</v>
      </c>
      <c r="Z181" s="143">
        <v>0</v>
      </c>
      <c r="AA181" s="144">
        <f t="shared" si="13"/>
        <v>0</v>
      </c>
      <c r="AR181" s="17" t="s">
        <v>125</v>
      </c>
      <c r="AT181" s="17" t="s">
        <v>121</v>
      </c>
      <c r="AU181" s="17" t="s">
        <v>90</v>
      </c>
      <c r="AY181" s="17" t="s">
        <v>120</v>
      </c>
      <c r="BE181" s="145">
        <f t="shared" si="14"/>
        <v>0</v>
      </c>
      <c r="BF181" s="145">
        <f t="shared" si="15"/>
        <v>0</v>
      </c>
      <c r="BG181" s="145">
        <f t="shared" si="16"/>
        <v>0</v>
      </c>
      <c r="BH181" s="145">
        <f t="shared" si="17"/>
        <v>0</v>
      </c>
      <c r="BI181" s="145">
        <f t="shared" si="18"/>
        <v>0</v>
      </c>
      <c r="BJ181" s="17" t="s">
        <v>77</v>
      </c>
      <c r="BK181" s="145">
        <f t="shared" si="19"/>
        <v>0</v>
      </c>
      <c r="BL181" s="17" t="s">
        <v>125</v>
      </c>
      <c r="BM181" s="17" t="s">
        <v>472</v>
      </c>
    </row>
    <row r="182" spans="2:65" s="1" customFormat="1" ht="16.5" customHeight="1">
      <c r="B182" s="136"/>
      <c r="C182" s="146" t="s">
        <v>473</v>
      </c>
      <c r="D182" s="146" t="s">
        <v>189</v>
      </c>
      <c r="E182" s="147" t="s">
        <v>474</v>
      </c>
      <c r="F182" s="209" t="s">
        <v>475</v>
      </c>
      <c r="G182" s="209"/>
      <c r="H182" s="209"/>
      <c r="I182" s="209"/>
      <c r="J182" s="148" t="s">
        <v>196</v>
      </c>
      <c r="K182" s="149">
        <v>1</v>
      </c>
      <c r="L182" s="210"/>
      <c r="M182" s="210"/>
      <c r="N182" s="210">
        <f t="shared" si="10"/>
        <v>0</v>
      </c>
      <c r="O182" s="208"/>
      <c r="P182" s="208"/>
      <c r="Q182" s="208"/>
      <c r="R182" s="141"/>
      <c r="T182" s="142" t="s">
        <v>5</v>
      </c>
      <c r="U182" s="40" t="s">
        <v>37</v>
      </c>
      <c r="V182" s="143">
        <v>0</v>
      </c>
      <c r="W182" s="143">
        <f t="shared" si="11"/>
        <v>0</v>
      </c>
      <c r="X182" s="143">
        <v>4.5999999999999999E-2</v>
      </c>
      <c r="Y182" s="143">
        <f t="shared" si="12"/>
        <v>4.5999999999999999E-2</v>
      </c>
      <c r="Z182" s="143">
        <v>0</v>
      </c>
      <c r="AA182" s="144">
        <f t="shared" si="13"/>
        <v>0</v>
      </c>
      <c r="AR182" s="17" t="s">
        <v>147</v>
      </c>
      <c r="AT182" s="17" t="s">
        <v>189</v>
      </c>
      <c r="AU182" s="17" t="s">
        <v>90</v>
      </c>
      <c r="AY182" s="17" t="s">
        <v>120</v>
      </c>
      <c r="BE182" s="145">
        <f t="shared" si="14"/>
        <v>0</v>
      </c>
      <c r="BF182" s="145">
        <f t="shared" si="15"/>
        <v>0</v>
      </c>
      <c r="BG182" s="145">
        <f t="shared" si="16"/>
        <v>0</v>
      </c>
      <c r="BH182" s="145">
        <f t="shared" si="17"/>
        <v>0</v>
      </c>
      <c r="BI182" s="145">
        <f t="shared" si="18"/>
        <v>0</v>
      </c>
      <c r="BJ182" s="17" t="s">
        <v>77</v>
      </c>
      <c r="BK182" s="145">
        <f t="shared" si="19"/>
        <v>0</v>
      </c>
      <c r="BL182" s="17" t="s">
        <v>125</v>
      </c>
      <c r="BM182" s="17" t="s">
        <v>476</v>
      </c>
    </row>
    <row r="183" spans="2:65" s="1" customFormat="1" ht="25.5" customHeight="1">
      <c r="B183" s="136"/>
      <c r="C183" s="137" t="s">
        <v>477</v>
      </c>
      <c r="D183" s="137" t="s">
        <v>121</v>
      </c>
      <c r="E183" s="138" t="s">
        <v>478</v>
      </c>
      <c r="F183" s="207" t="s">
        <v>479</v>
      </c>
      <c r="G183" s="207"/>
      <c r="H183" s="207"/>
      <c r="I183" s="207"/>
      <c r="J183" s="139" t="s">
        <v>196</v>
      </c>
      <c r="K183" s="140">
        <v>1</v>
      </c>
      <c r="L183" s="208"/>
      <c r="M183" s="208"/>
      <c r="N183" s="208">
        <f t="shared" si="10"/>
        <v>0</v>
      </c>
      <c r="O183" s="208"/>
      <c r="P183" s="208"/>
      <c r="Q183" s="208"/>
      <c r="R183" s="141"/>
      <c r="T183" s="142" t="s">
        <v>5</v>
      </c>
      <c r="U183" s="40" t="s">
        <v>37</v>
      </c>
      <c r="V183" s="143">
        <v>1.1240000000000001</v>
      </c>
      <c r="W183" s="143">
        <f t="shared" si="11"/>
        <v>1.1240000000000001</v>
      </c>
      <c r="X183" s="143">
        <v>6.3000000000000003E-4</v>
      </c>
      <c r="Y183" s="143">
        <f t="shared" si="12"/>
        <v>6.3000000000000003E-4</v>
      </c>
      <c r="Z183" s="143">
        <v>0</v>
      </c>
      <c r="AA183" s="144">
        <f t="shared" si="13"/>
        <v>0</v>
      </c>
      <c r="AR183" s="17" t="s">
        <v>125</v>
      </c>
      <c r="AT183" s="17" t="s">
        <v>121</v>
      </c>
      <c r="AU183" s="17" t="s">
        <v>90</v>
      </c>
      <c r="AY183" s="17" t="s">
        <v>120</v>
      </c>
      <c r="BE183" s="145">
        <f t="shared" si="14"/>
        <v>0</v>
      </c>
      <c r="BF183" s="145">
        <f t="shared" si="15"/>
        <v>0</v>
      </c>
      <c r="BG183" s="145">
        <f t="shared" si="16"/>
        <v>0</v>
      </c>
      <c r="BH183" s="145">
        <f t="shared" si="17"/>
        <v>0</v>
      </c>
      <c r="BI183" s="145">
        <f t="shared" si="18"/>
        <v>0</v>
      </c>
      <c r="BJ183" s="17" t="s">
        <v>77</v>
      </c>
      <c r="BK183" s="145">
        <f t="shared" si="19"/>
        <v>0</v>
      </c>
      <c r="BL183" s="17" t="s">
        <v>125</v>
      </c>
      <c r="BM183" s="17" t="s">
        <v>480</v>
      </c>
    </row>
    <row r="184" spans="2:65" s="1" customFormat="1" ht="16.5" customHeight="1">
      <c r="B184" s="136"/>
      <c r="C184" s="146" t="s">
        <v>481</v>
      </c>
      <c r="D184" s="146" t="s">
        <v>189</v>
      </c>
      <c r="E184" s="147" t="s">
        <v>482</v>
      </c>
      <c r="F184" s="209" t="s">
        <v>483</v>
      </c>
      <c r="G184" s="209"/>
      <c r="H184" s="209"/>
      <c r="I184" s="209"/>
      <c r="J184" s="148" t="s">
        <v>196</v>
      </c>
      <c r="K184" s="149">
        <v>1</v>
      </c>
      <c r="L184" s="210"/>
      <c r="M184" s="210"/>
      <c r="N184" s="210">
        <f t="shared" si="10"/>
        <v>0</v>
      </c>
      <c r="O184" s="208"/>
      <c r="P184" s="208"/>
      <c r="Q184" s="208"/>
      <c r="R184" s="141"/>
      <c r="T184" s="142" t="s">
        <v>5</v>
      </c>
      <c r="U184" s="40" t="s">
        <v>37</v>
      </c>
      <c r="V184" s="143">
        <v>0</v>
      </c>
      <c r="W184" s="143">
        <f t="shared" si="11"/>
        <v>0</v>
      </c>
      <c r="X184" s="143">
        <v>2.5000000000000001E-2</v>
      </c>
      <c r="Y184" s="143">
        <f t="shared" si="12"/>
        <v>2.5000000000000001E-2</v>
      </c>
      <c r="Z184" s="143">
        <v>0</v>
      </c>
      <c r="AA184" s="144">
        <f t="shared" si="13"/>
        <v>0</v>
      </c>
      <c r="AR184" s="17" t="s">
        <v>147</v>
      </c>
      <c r="AT184" s="17" t="s">
        <v>189</v>
      </c>
      <c r="AU184" s="17" t="s">
        <v>90</v>
      </c>
      <c r="AY184" s="17" t="s">
        <v>120</v>
      </c>
      <c r="BE184" s="145">
        <f t="shared" si="14"/>
        <v>0</v>
      </c>
      <c r="BF184" s="145">
        <f t="shared" si="15"/>
        <v>0</v>
      </c>
      <c r="BG184" s="145">
        <f t="shared" si="16"/>
        <v>0</v>
      </c>
      <c r="BH184" s="145">
        <f t="shared" si="17"/>
        <v>0</v>
      </c>
      <c r="BI184" s="145">
        <f t="shared" si="18"/>
        <v>0</v>
      </c>
      <c r="BJ184" s="17" t="s">
        <v>77</v>
      </c>
      <c r="BK184" s="145">
        <f t="shared" si="19"/>
        <v>0</v>
      </c>
      <c r="BL184" s="17" t="s">
        <v>125</v>
      </c>
      <c r="BM184" s="17" t="s">
        <v>484</v>
      </c>
    </row>
    <row r="185" spans="2:65" s="1" customFormat="1" ht="25.5" customHeight="1">
      <c r="B185" s="136"/>
      <c r="C185" s="137" t="s">
        <v>278</v>
      </c>
      <c r="D185" s="137" t="s">
        <v>121</v>
      </c>
      <c r="E185" s="138" t="s">
        <v>485</v>
      </c>
      <c r="F185" s="207" t="s">
        <v>486</v>
      </c>
      <c r="G185" s="207"/>
      <c r="H185" s="207"/>
      <c r="I185" s="207"/>
      <c r="J185" s="139" t="s">
        <v>186</v>
      </c>
      <c r="K185" s="140">
        <v>40</v>
      </c>
      <c r="L185" s="208"/>
      <c r="M185" s="208"/>
      <c r="N185" s="208">
        <f t="shared" si="10"/>
        <v>0</v>
      </c>
      <c r="O185" s="208"/>
      <c r="P185" s="208"/>
      <c r="Q185" s="208"/>
      <c r="R185" s="141"/>
      <c r="T185" s="142" t="s">
        <v>5</v>
      </c>
      <c r="U185" s="40" t="s">
        <v>37</v>
      </c>
      <c r="V185" s="143">
        <v>5.5E-2</v>
      </c>
      <c r="W185" s="143">
        <f t="shared" si="11"/>
        <v>2.2000000000000002</v>
      </c>
      <c r="X185" s="143">
        <v>0</v>
      </c>
      <c r="Y185" s="143">
        <f t="shared" si="12"/>
        <v>0</v>
      </c>
      <c r="Z185" s="143">
        <v>0</v>
      </c>
      <c r="AA185" s="144">
        <f t="shared" si="13"/>
        <v>0</v>
      </c>
      <c r="AR185" s="17" t="s">
        <v>125</v>
      </c>
      <c r="AT185" s="17" t="s">
        <v>121</v>
      </c>
      <c r="AU185" s="17" t="s">
        <v>90</v>
      </c>
      <c r="AY185" s="17" t="s">
        <v>120</v>
      </c>
      <c r="BE185" s="145">
        <f t="shared" si="14"/>
        <v>0</v>
      </c>
      <c r="BF185" s="145">
        <f t="shared" si="15"/>
        <v>0</v>
      </c>
      <c r="BG185" s="145">
        <f t="shared" si="16"/>
        <v>0</v>
      </c>
      <c r="BH185" s="145">
        <f t="shared" si="17"/>
        <v>0</v>
      </c>
      <c r="BI185" s="145">
        <f t="shared" si="18"/>
        <v>0</v>
      </c>
      <c r="BJ185" s="17" t="s">
        <v>77</v>
      </c>
      <c r="BK185" s="145">
        <f t="shared" si="19"/>
        <v>0</v>
      </c>
      <c r="BL185" s="17" t="s">
        <v>125</v>
      </c>
      <c r="BM185" s="17" t="s">
        <v>487</v>
      </c>
    </row>
    <row r="186" spans="2:65" s="1" customFormat="1" ht="16.5" customHeight="1">
      <c r="B186" s="136"/>
      <c r="C186" s="137" t="s">
        <v>282</v>
      </c>
      <c r="D186" s="137" t="s">
        <v>121</v>
      </c>
      <c r="E186" s="138" t="s">
        <v>488</v>
      </c>
      <c r="F186" s="207" t="s">
        <v>489</v>
      </c>
      <c r="G186" s="207"/>
      <c r="H186" s="207"/>
      <c r="I186" s="207"/>
      <c r="J186" s="139" t="s">
        <v>217</v>
      </c>
      <c r="K186" s="140">
        <v>1</v>
      </c>
      <c r="L186" s="208"/>
      <c r="M186" s="208"/>
      <c r="N186" s="208">
        <f t="shared" si="10"/>
        <v>0</v>
      </c>
      <c r="O186" s="208"/>
      <c r="P186" s="208"/>
      <c r="Q186" s="208"/>
      <c r="R186" s="141"/>
      <c r="T186" s="142" t="s">
        <v>5</v>
      </c>
      <c r="U186" s="40" t="s">
        <v>37</v>
      </c>
      <c r="V186" s="143">
        <v>10.3</v>
      </c>
      <c r="W186" s="143">
        <f t="shared" si="11"/>
        <v>10.3</v>
      </c>
      <c r="X186" s="143">
        <v>0.46009</v>
      </c>
      <c r="Y186" s="143">
        <f t="shared" si="12"/>
        <v>0.46009</v>
      </c>
      <c r="Z186" s="143">
        <v>0</v>
      </c>
      <c r="AA186" s="144">
        <f t="shared" si="13"/>
        <v>0</v>
      </c>
      <c r="AR186" s="17" t="s">
        <v>125</v>
      </c>
      <c r="AT186" s="17" t="s">
        <v>121</v>
      </c>
      <c r="AU186" s="17" t="s">
        <v>90</v>
      </c>
      <c r="AY186" s="17" t="s">
        <v>120</v>
      </c>
      <c r="BE186" s="145">
        <f t="shared" si="14"/>
        <v>0</v>
      </c>
      <c r="BF186" s="145">
        <f t="shared" si="15"/>
        <v>0</v>
      </c>
      <c r="BG186" s="145">
        <f t="shared" si="16"/>
        <v>0</v>
      </c>
      <c r="BH186" s="145">
        <f t="shared" si="17"/>
        <v>0</v>
      </c>
      <c r="BI186" s="145">
        <f t="shared" si="18"/>
        <v>0</v>
      </c>
      <c r="BJ186" s="17" t="s">
        <v>77</v>
      </c>
      <c r="BK186" s="145">
        <f t="shared" si="19"/>
        <v>0</v>
      </c>
      <c r="BL186" s="17" t="s">
        <v>125</v>
      </c>
      <c r="BM186" s="17" t="s">
        <v>490</v>
      </c>
    </row>
    <row r="187" spans="2:65" s="1" customFormat="1" ht="16.5" customHeight="1">
      <c r="B187" s="136"/>
      <c r="C187" s="137" t="s">
        <v>286</v>
      </c>
      <c r="D187" s="137" t="s">
        <v>121</v>
      </c>
      <c r="E187" s="138" t="s">
        <v>491</v>
      </c>
      <c r="F187" s="207" t="s">
        <v>238</v>
      </c>
      <c r="G187" s="207"/>
      <c r="H187" s="207"/>
      <c r="I187" s="207"/>
      <c r="J187" s="139" t="s">
        <v>217</v>
      </c>
      <c r="K187" s="140">
        <v>1</v>
      </c>
      <c r="L187" s="208"/>
      <c r="M187" s="208"/>
      <c r="N187" s="208">
        <f t="shared" si="10"/>
        <v>0</v>
      </c>
      <c r="O187" s="208"/>
      <c r="P187" s="208"/>
      <c r="Q187" s="208"/>
      <c r="R187" s="141"/>
      <c r="T187" s="142" t="s">
        <v>5</v>
      </c>
      <c r="U187" s="40" t="s">
        <v>37</v>
      </c>
      <c r="V187" s="143">
        <v>23.08</v>
      </c>
      <c r="W187" s="143">
        <f t="shared" si="11"/>
        <v>23.08</v>
      </c>
      <c r="X187" s="143">
        <v>0.47166000000000002</v>
      </c>
      <c r="Y187" s="143">
        <f t="shared" si="12"/>
        <v>0.47166000000000002</v>
      </c>
      <c r="Z187" s="143">
        <v>0</v>
      </c>
      <c r="AA187" s="144">
        <f t="shared" si="13"/>
        <v>0</v>
      </c>
      <c r="AR187" s="17" t="s">
        <v>125</v>
      </c>
      <c r="AT187" s="17" t="s">
        <v>121</v>
      </c>
      <c r="AU187" s="17" t="s">
        <v>90</v>
      </c>
      <c r="AY187" s="17" t="s">
        <v>120</v>
      </c>
      <c r="BE187" s="145">
        <f t="shared" si="14"/>
        <v>0</v>
      </c>
      <c r="BF187" s="145">
        <f t="shared" si="15"/>
        <v>0</v>
      </c>
      <c r="BG187" s="145">
        <f t="shared" si="16"/>
        <v>0</v>
      </c>
      <c r="BH187" s="145">
        <f t="shared" si="17"/>
        <v>0</v>
      </c>
      <c r="BI187" s="145">
        <f t="shared" si="18"/>
        <v>0</v>
      </c>
      <c r="BJ187" s="17" t="s">
        <v>77</v>
      </c>
      <c r="BK187" s="145">
        <f t="shared" si="19"/>
        <v>0</v>
      </c>
      <c r="BL187" s="17" t="s">
        <v>125</v>
      </c>
      <c r="BM187" s="17" t="s">
        <v>492</v>
      </c>
    </row>
    <row r="188" spans="2:65" s="1" customFormat="1" ht="16.5" customHeight="1">
      <c r="B188" s="136"/>
      <c r="C188" s="137" t="s">
        <v>493</v>
      </c>
      <c r="D188" s="137" t="s">
        <v>121</v>
      </c>
      <c r="E188" s="138" t="s">
        <v>494</v>
      </c>
      <c r="F188" s="207" t="s">
        <v>495</v>
      </c>
      <c r="G188" s="207"/>
      <c r="H188" s="207"/>
      <c r="I188" s="207"/>
      <c r="J188" s="139" t="s">
        <v>196</v>
      </c>
      <c r="K188" s="140">
        <v>3</v>
      </c>
      <c r="L188" s="208"/>
      <c r="M188" s="208"/>
      <c r="N188" s="208">
        <f t="shared" si="10"/>
        <v>0</v>
      </c>
      <c r="O188" s="208"/>
      <c r="P188" s="208"/>
      <c r="Q188" s="208"/>
      <c r="R188" s="141"/>
      <c r="T188" s="142" t="s">
        <v>5</v>
      </c>
      <c r="U188" s="40" t="s">
        <v>37</v>
      </c>
      <c r="V188" s="143">
        <v>19.105</v>
      </c>
      <c r="W188" s="143">
        <f t="shared" si="11"/>
        <v>57.314999999999998</v>
      </c>
      <c r="X188" s="143">
        <v>1.92726</v>
      </c>
      <c r="Y188" s="143">
        <f t="shared" si="12"/>
        <v>5.7817799999999995</v>
      </c>
      <c r="Z188" s="143">
        <v>0</v>
      </c>
      <c r="AA188" s="144">
        <f t="shared" si="13"/>
        <v>0</v>
      </c>
      <c r="AR188" s="17" t="s">
        <v>125</v>
      </c>
      <c r="AT188" s="17" t="s">
        <v>121</v>
      </c>
      <c r="AU188" s="17" t="s">
        <v>90</v>
      </c>
      <c r="AY188" s="17" t="s">
        <v>120</v>
      </c>
      <c r="BE188" s="145">
        <f t="shared" si="14"/>
        <v>0</v>
      </c>
      <c r="BF188" s="145">
        <f t="shared" si="15"/>
        <v>0</v>
      </c>
      <c r="BG188" s="145">
        <f t="shared" si="16"/>
        <v>0</v>
      </c>
      <c r="BH188" s="145">
        <f t="shared" si="17"/>
        <v>0</v>
      </c>
      <c r="BI188" s="145">
        <f t="shared" si="18"/>
        <v>0</v>
      </c>
      <c r="BJ188" s="17" t="s">
        <v>77</v>
      </c>
      <c r="BK188" s="145">
        <f t="shared" si="19"/>
        <v>0</v>
      </c>
      <c r="BL188" s="17" t="s">
        <v>125</v>
      </c>
      <c r="BM188" s="17" t="s">
        <v>496</v>
      </c>
    </row>
    <row r="189" spans="2:65" s="1" customFormat="1" ht="16.5" customHeight="1">
      <c r="B189" s="136"/>
      <c r="C189" s="137" t="s">
        <v>298</v>
      </c>
      <c r="D189" s="137" t="s">
        <v>121</v>
      </c>
      <c r="E189" s="138" t="s">
        <v>304</v>
      </c>
      <c r="F189" s="207" t="s">
        <v>305</v>
      </c>
      <c r="G189" s="207"/>
      <c r="H189" s="207"/>
      <c r="I189" s="207"/>
      <c r="J189" s="139" t="s">
        <v>196</v>
      </c>
      <c r="K189" s="140">
        <v>1</v>
      </c>
      <c r="L189" s="208"/>
      <c r="M189" s="208"/>
      <c r="N189" s="208">
        <f t="shared" si="10"/>
        <v>0</v>
      </c>
      <c r="O189" s="208"/>
      <c r="P189" s="208"/>
      <c r="Q189" s="208"/>
      <c r="R189" s="141"/>
      <c r="T189" s="142" t="s">
        <v>5</v>
      </c>
      <c r="U189" s="40" t="s">
        <v>37</v>
      </c>
      <c r="V189" s="143">
        <v>0.86299999999999999</v>
      </c>
      <c r="W189" s="143">
        <f t="shared" si="11"/>
        <v>0.86299999999999999</v>
      </c>
      <c r="X189" s="143">
        <v>0.12303</v>
      </c>
      <c r="Y189" s="143">
        <f t="shared" si="12"/>
        <v>0.12303</v>
      </c>
      <c r="Z189" s="143">
        <v>0</v>
      </c>
      <c r="AA189" s="144">
        <f t="shared" si="13"/>
        <v>0</v>
      </c>
      <c r="AR189" s="17" t="s">
        <v>125</v>
      </c>
      <c r="AT189" s="17" t="s">
        <v>121</v>
      </c>
      <c r="AU189" s="17" t="s">
        <v>90</v>
      </c>
      <c r="AY189" s="17" t="s">
        <v>120</v>
      </c>
      <c r="BE189" s="145">
        <f t="shared" si="14"/>
        <v>0</v>
      </c>
      <c r="BF189" s="145">
        <f t="shared" si="15"/>
        <v>0</v>
      </c>
      <c r="BG189" s="145">
        <f t="shared" si="16"/>
        <v>0</v>
      </c>
      <c r="BH189" s="145">
        <f t="shared" si="17"/>
        <v>0</v>
      </c>
      <c r="BI189" s="145">
        <f t="shared" si="18"/>
        <v>0</v>
      </c>
      <c r="BJ189" s="17" t="s">
        <v>77</v>
      </c>
      <c r="BK189" s="145">
        <f t="shared" si="19"/>
        <v>0</v>
      </c>
      <c r="BL189" s="17" t="s">
        <v>125</v>
      </c>
      <c r="BM189" s="17" t="s">
        <v>497</v>
      </c>
    </row>
    <row r="190" spans="2:65" s="1" customFormat="1" ht="16.5" customHeight="1">
      <c r="B190" s="136"/>
      <c r="C190" s="146" t="s">
        <v>202</v>
      </c>
      <c r="D190" s="146" t="s">
        <v>189</v>
      </c>
      <c r="E190" s="147" t="s">
        <v>291</v>
      </c>
      <c r="F190" s="209" t="s">
        <v>498</v>
      </c>
      <c r="G190" s="209"/>
      <c r="H190" s="209"/>
      <c r="I190" s="209"/>
      <c r="J190" s="148" t="s">
        <v>196</v>
      </c>
      <c r="K190" s="149">
        <v>1</v>
      </c>
      <c r="L190" s="210"/>
      <c r="M190" s="210"/>
      <c r="N190" s="210">
        <f t="shared" si="10"/>
        <v>0</v>
      </c>
      <c r="O190" s="208"/>
      <c r="P190" s="208"/>
      <c r="Q190" s="208"/>
      <c r="R190" s="141"/>
      <c r="T190" s="142" t="s">
        <v>5</v>
      </c>
      <c r="U190" s="40" t="s">
        <v>37</v>
      </c>
      <c r="V190" s="143">
        <v>0</v>
      </c>
      <c r="W190" s="143">
        <f t="shared" si="11"/>
        <v>0</v>
      </c>
      <c r="X190" s="143">
        <v>1.3299999999999999E-2</v>
      </c>
      <c r="Y190" s="143">
        <f t="shared" si="12"/>
        <v>1.3299999999999999E-2</v>
      </c>
      <c r="Z190" s="143">
        <v>0</v>
      </c>
      <c r="AA190" s="144">
        <f t="shared" si="13"/>
        <v>0</v>
      </c>
      <c r="AR190" s="17" t="s">
        <v>147</v>
      </c>
      <c r="AT190" s="17" t="s">
        <v>189</v>
      </c>
      <c r="AU190" s="17" t="s">
        <v>90</v>
      </c>
      <c r="AY190" s="17" t="s">
        <v>120</v>
      </c>
      <c r="BE190" s="145">
        <f t="shared" si="14"/>
        <v>0</v>
      </c>
      <c r="BF190" s="145">
        <f t="shared" si="15"/>
        <v>0</v>
      </c>
      <c r="BG190" s="145">
        <f t="shared" si="16"/>
        <v>0</v>
      </c>
      <c r="BH190" s="145">
        <f t="shared" si="17"/>
        <v>0</v>
      </c>
      <c r="BI190" s="145">
        <f t="shared" si="18"/>
        <v>0</v>
      </c>
      <c r="BJ190" s="17" t="s">
        <v>77</v>
      </c>
      <c r="BK190" s="145">
        <f t="shared" si="19"/>
        <v>0</v>
      </c>
      <c r="BL190" s="17" t="s">
        <v>125</v>
      </c>
      <c r="BM190" s="17" t="s">
        <v>499</v>
      </c>
    </row>
    <row r="191" spans="2:65" s="1" customFormat="1" ht="25.5" customHeight="1">
      <c r="B191" s="136"/>
      <c r="C191" s="137" t="s">
        <v>210</v>
      </c>
      <c r="D191" s="137" t="s">
        <v>121</v>
      </c>
      <c r="E191" s="138" t="s">
        <v>312</v>
      </c>
      <c r="F191" s="207" t="s">
        <v>313</v>
      </c>
      <c r="G191" s="207"/>
      <c r="H191" s="207"/>
      <c r="I191" s="207"/>
      <c r="J191" s="139" t="s">
        <v>196</v>
      </c>
      <c r="K191" s="140">
        <v>1</v>
      </c>
      <c r="L191" s="208"/>
      <c r="M191" s="208"/>
      <c r="N191" s="208">
        <f t="shared" si="10"/>
        <v>0</v>
      </c>
      <c r="O191" s="208"/>
      <c r="P191" s="208"/>
      <c r="Q191" s="208"/>
      <c r="R191" s="141"/>
      <c r="T191" s="142" t="s">
        <v>5</v>
      </c>
      <c r="U191" s="40" t="s">
        <v>37</v>
      </c>
      <c r="V191" s="143">
        <v>0.40300000000000002</v>
      </c>
      <c r="W191" s="143">
        <f t="shared" si="11"/>
        <v>0.40300000000000002</v>
      </c>
      <c r="X191" s="143">
        <v>1.6000000000000001E-4</v>
      </c>
      <c r="Y191" s="143">
        <f t="shared" si="12"/>
        <v>1.6000000000000001E-4</v>
      </c>
      <c r="Z191" s="143">
        <v>0</v>
      </c>
      <c r="AA191" s="144">
        <f t="shared" si="13"/>
        <v>0</v>
      </c>
      <c r="AR191" s="17" t="s">
        <v>125</v>
      </c>
      <c r="AT191" s="17" t="s">
        <v>121</v>
      </c>
      <c r="AU191" s="17" t="s">
        <v>90</v>
      </c>
      <c r="AY191" s="17" t="s">
        <v>120</v>
      </c>
      <c r="BE191" s="145">
        <f t="shared" si="14"/>
        <v>0</v>
      </c>
      <c r="BF191" s="145">
        <f t="shared" si="15"/>
        <v>0</v>
      </c>
      <c r="BG191" s="145">
        <f t="shared" si="16"/>
        <v>0</v>
      </c>
      <c r="BH191" s="145">
        <f t="shared" si="17"/>
        <v>0</v>
      </c>
      <c r="BI191" s="145">
        <f t="shared" si="18"/>
        <v>0</v>
      </c>
      <c r="BJ191" s="17" t="s">
        <v>77</v>
      </c>
      <c r="BK191" s="145">
        <f t="shared" si="19"/>
        <v>0</v>
      </c>
      <c r="BL191" s="17" t="s">
        <v>125</v>
      </c>
      <c r="BM191" s="17" t="s">
        <v>500</v>
      </c>
    </row>
    <row r="192" spans="2:65" s="1" customFormat="1" ht="16.5" customHeight="1">
      <c r="B192" s="136"/>
      <c r="C192" s="137" t="s">
        <v>290</v>
      </c>
      <c r="D192" s="137" t="s">
        <v>121</v>
      </c>
      <c r="E192" s="138" t="s">
        <v>501</v>
      </c>
      <c r="F192" s="207" t="s">
        <v>502</v>
      </c>
      <c r="G192" s="207"/>
      <c r="H192" s="207"/>
      <c r="I192" s="207"/>
      <c r="J192" s="139" t="s">
        <v>217</v>
      </c>
      <c r="K192" s="140">
        <v>1</v>
      </c>
      <c r="L192" s="208"/>
      <c r="M192" s="208"/>
      <c r="N192" s="208">
        <f t="shared" si="10"/>
        <v>0</v>
      </c>
      <c r="O192" s="208"/>
      <c r="P192" s="208"/>
      <c r="Q192" s="208"/>
      <c r="R192" s="141"/>
      <c r="T192" s="142" t="s">
        <v>5</v>
      </c>
      <c r="U192" s="40" t="s">
        <v>37</v>
      </c>
      <c r="V192" s="143">
        <v>8.3000000000000004E-2</v>
      </c>
      <c r="W192" s="143">
        <f t="shared" si="11"/>
        <v>8.3000000000000004E-2</v>
      </c>
      <c r="X192" s="143">
        <v>1.7000000000000001E-4</v>
      </c>
      <c r="Y192" s="143">
        <f t="shared" si="12"/>
        <v>1.7000000000000001E-4</v>
      </c>
      <c r="Z192" s="143">
        <v>0</v>
      </c>
      <c r="AA192" s="144">
        <f t="shared" si="13"/>
        <v>0</v>
      </c>
      <c r="AR192" s="17" t="s">
        <v>125</v>
      </c>
      <c r="AT192" s="17" t="s">
        <v>121</v>
      </c>
      <c r="AU192" s="17" t="s">
        <v>90</v>
      </c>
      <c r="AY192" s="17" t="s">
        <v>120</v>
      </c>
      <c r="BE192" s="145">
        <f t="shared" si="14"/>
        <v>0</v>
      </c>
      <c r="BF192" s="145">
        <f t="shared" si="15"/>
        <v>0</v>
      </c>
      <c r="BG192" s="145">
        <f t="shared" si="16"/>
        <v>0</v>
      </c>
      <c r="BH192" s="145">
        <f t="shared" si="17"/>
        <v>0</v>
      </c>
      <c r="BI192" s="145">
        <f t="shared" si="18"/>
        <v>0</v>
      </c>
      <c r="BJ192" s="17" t="s">
        <v>77</v>
      </c>
      <c r="BK192" s="145">
        <f t="shared" si="19"/>
        <v>0</v>
      </c>
      <c r="BL192" s="17" t="s">
        <v>125</v>
      </c>
      <c r="BM192" s="17" t="s">
        <v>503</v>
      </c>
    </row>
    <row r="193" spans="2:65" s="9" customFormat="1" ht="29.85" customHeight="1">
      <c r="B193" s="125"/>
      <c r="C193" s="126"/>
      <c r="D193" s="135" t="s">
        <v>323</v>
      </c>
      <c r="E193" s="135"/>
      <c r="F193" s="135"/>
      <c r="G193" s="135"/>
      <c r="H193" s="135"/>
      <c r="I193" s="135"/>
      <c r="J193" s="135"/>
      <c r="K193" s="135"/>
      <c r="L193" s="135"/>
      <c r="M193" s="135"/>
      <c r="N193" s="218">
        <f>BK193</f>
        <v>0</v>
      </c>
      <c r="O193" s="219"/>
      <c r="P193" s="219"/>
      <c r="Q193" s="219"/>
      <c r="R193" s="128"/>
      <c r="T193" s="129"/>
      <c r="U193" s="126"/>
      <c r="V193" s="126"/>
      <c r="W193" s="130">
        <f>SUM(W194:W196)</f>
        <v>5.1139999999999999</v>
      </c>
      <c r="X193" s="126"/>
      <c r="Y193" s="130">
        <f>SUM(Y194:Y196)</f>
        <v>1.6325000000000001</v>
      </c>
      <c r="Z193" s="126"/>
      <c r="AA193" s="131">
        <f>SUM(AA194:AA196)</f>
        <v>0</v>
      </c>
      <c r="AR193" s="132" t="s">
        <v>77</v>
      </c>
      <c r="AT193" s="133" t="s">
        <v>71</v>
      </c>
      <c r="AU193" s="133" t="s">
        <v>77</v>
      </c>
      <c r="AY193" s="132" t="s">
        <v>120</v>
      </c>
      <c r="BK193" s="134">
        <f>SUM(BK194:BK196)</f>
        <v>0</v>
      </c>
    </row>
    <row r="194" spans="2:65" s="1" customFormat="1" ht="25.5" customHeight="1">
      <c r="B194" s="136"/>
      <c r="C194" s="137" t="s">
        <v>206</v>
      </c>
      <c r="D194" s="137" t="s">
        <v>121</v>
      </c>
      <c r="E194" s="138" t="s">
        <v>504</v>
      </c>
      <c r="F194" s="207" t="s">
        <v>505</v>
      </c>
      <c r="G194" s="207"/>
      <c r="H194" s="207"/>
      <c r="I194" s="207"/>
      <c r="J194" s="139" t="s">
        <v>217</v>
      </c>
      <c r="K194" s="140">
        <v>1</v>
      </c>
      <c r="L194" s="208"/>
      <c r="M194" s="208"/>
      <c r="N194" s="208">
        <f>ROUND(L194*K194,2)</f>
        <v>0</v>
      </c>
      <c r="O194" s="208"/>
      <c r="P194" s="208"/>
      <c r="Q194" s="208"/>
      <c r="R194" s="141"/>
      <c r="T194" s="142" t="s">
        <v>5</v>
      </c>
      <c r="U194" s="40" t="s">
        <v>37</v>
      </c>
      <c r="V194" s="143">
        <v>0.114</v>
      </c>
      <c r="W194" s="143">
        <f>V194*K194</f>
        <v>0.114</v>
      </c>
      <c r="X194" s="143">
        <v>0</v>
      </c>
      <c r="Y194" s="143">
        <f>X194*K194</f>
        <v>0</v>
      </c>
      <c r="Z194" s="143">
        <v>0</v>
      </c>
      <c r="AA194" s="144">
        <f>Z194*K194</f>
        <v>0</v>
      </c>
      <c r="AR194" s="17" t="s">
        <v>125</v>
      </c>
      <c r="AT194" s="17" t="s">
        <v>121</v>
      </c>
      <c r="AU194" s="17" t="s">
        <v>90</v>
      </c>
      <c r="AY194" s="17" t="s">
        <v>120</v>
      </c>
      <c r="BE194" s="145">
        <f>IF(U194="základní",N194,0)</f>
        <v>0</v>
      </c>
      <c r="BF194" s="145">
        <f>IF(U194="snížená",N194,0)</f>
        <v>0</v>
      </c>
      <c r="BG194" s="145">
        <f>IF(U194="zákl. přenesená",N194,0)</f>
        <v>0</v>
      </c>
      <c r="BH194" s="145">
        <f>IF(U194="sníž. přenesená",N194,0)</f>
        <v>0</v>
      </c>
      <c r="BI194" s="145">
        <f>IF(U194="nulová",N194,0)</f>
        <v>0</v>
      </c>
      <c r="BJ194" s="17" t="s">
        <v>77</v>
      </c>
      <c r="BK194" s="145">
        <f>ROUND(L194*K194,2)</f>
        <v>0</v>
      </c>
      <c r="BL194" s="17" t="s">
        <v>125</v>
      </c>
      <c r="BM194" s="17" t="s">
        <v>506</v>
      </c>
    </row>
    <row r="195" spans="2:65" s="1" customFormat="1" ht="25.5" customHeight="1">
      <c r="B195" s="136"/>
      <c r="C195" s="137" t="s">
        <v>252</v>
      </c>
      <c r="D195" s="137" t="s">
        <v>121</v>
      </c>
      <c r="E195" s="138" t="s">
        <v>507</v>
      </c>
      <c r="F195" s="207" t="s">
        <v>508</v>
      </c>
      <c r="G195" s="207"/>
      <c r="H195" s="207"/>
      <c r="I195" s="207"/>
      <c r="J195" s="139" t="s">
        <v>196</v>
      </c>
      <c r="K195" s="140">
        <v>10</v>
      </c>
      <c r="L195" s="208"/>
      <c r="M195" s="208"/>
      <c r="N195" s="208">
        <f>ROUND(L195*K195,2)</f>
        <v>0</v>
      </c>
      <c r="O195" s="208"/>
      <c r="P195" s="208"/>
      <c r="Q195" s="208"/>
      <c r="R195" s="141"/>
      <c r="T195" s="142" t="s">
        <v>5</v>
      </c>
      <c r="U195" s="40" t="s">
        <v>37</v>
      </c>
      <c r="V195" s="143">
        <v>0.5</v>
      </c>
      <c r="W195" s="143">
        <f>V195*K195</f>
        <v>5</v>
      </c>
      <c r="X195" s="143">
        <v>2.5000000000000001E-4</v>
      </c>
      <c r="Y195" s="143">
        <f>X195*K195</f>
        <v>2.5000000000000001E-3</v>
      </c>
      <c r="Z195" s="143">
        <v>0</v>
      </c>
      <c r="AA195" s="144">
        <f>Z195*K195</f>
        <v>0</v>
      </c>
      <c r="AR195" s="17" t="s">
        <v>125</v>
      </c>
      <c r="AT195" s="17" t="s">
        <v>121</v>
      </c>
      <c r="AU195" s="17" t="s">
        <v>90</v>
      </c>
      <c r="AY195" s="17" t="s">
        <v>120</v>
      </c>
      <c r="BE195" s="145">
        <f>IF(U195="základní",N195,0)</f>
        <v>0</v>
      </c>
      <c r="BF195" s="145">
        <f>IF(U195="snížená",N195,0)</f>
        <v>0</v>
      </c>
      <c r="BG195" s="145">
        <f>IF(U195="zákl. přenesená",N195,0)</f>
        <v>0</v>
      </c>
      <c r="BH195" s="145">
        <f>IF(U195="sníž. přenesená",N195,0)</f>
        <v>0</v>
      </c>
      <c r="BI195" s="145">
        <f>IF(U195="nulová",N195,0)</f>
        <v>0</v>
      </c>
      <c r="BJ195" s="17" t="s">
        <v>77</v>
      </c>
      <c r="BK195" s="145">
        <f>ROUND(L195*K195,2)</f>
        <v>0</v>
      </c>
      <c r="BL195" s="17" t="s">
        <v>125</v>
      </c>
      <c r="BM195" s="17" t="s">
        <v>509</v>
      </c>
    </row>
    <row r="196" spans="2:65" s="1" customFormat="1" ht="16.5" customHeight="1">
      <c r="B196" s="136"/>
      <c r="C196" s="146" t="s">
        <v>256</v>
      </c>
      <c r="D196" s="146" t="s">
        <v>189</v>
      </c>
      <c r="E196" s="147" t="s">
        <v>510</v>
      </c>
      <c r="F196" s="209" t="s">
        <v>511</v>
      </c>
      <c r="G196" s="209"/>
      <c r="H196" s="209"/>
      <c r="I196" s="209"/>
      <c r="J196" s="148" t="s">
        <v>196</v>
      </c>
      <c r="K196" s="149">
        <v>10</v>
      </c>
      <c r="L196" s="210"/>
      <c r="M196" s="210"/>
      <c r="N196" s="210">
        <f>ROUND(L196*K196,2)</f>
        <v>0</v>
      </c>
      <c r="O196" s="208"/>
      <c r="P196" s="208"/>
      <c r="Q196" s="208"/>
      <c r="R196" s="141"/>
      <c r="T196" s="142" t="s">
        <v>5</v>
      </c>
      <c r="U196" s="40" t="s">
        <v>37</v>
      </c>
      <c r="V196" s="143">
        <v>0</v>
      </c>
      <c r="W196" s="143">
        <f>V196*K196</f>
        <v>0</v>
      </c>
      <c r="X196" s="143">
        <v>0.16300000000000001</v>
      </c>
      <c r="Y196" s="143">
        <f>X196*K196</f>
        <v>1.6300000000000001</v>
      </c>
      <c r="Z196" s="143">
        <v>0</v>
      </c>
      <c r="AA196" s="144">
        <f>Z196*K196</f>
        <v>0</v>
      </c>
      <c r="AR196" s="17" t="s">
        <v>147</v>
      </c>
      <c r="AT196" s="17" t="s">
        <v>189</v>
      </c>
      <c r="AU196" s="17" t="s">
        <v>90</v>
      </c>
      <c r="AY196" s="17" t="s">
        <v>120</v>
      </c>
      <c r="BE196" s="145">
        <f>IF(U196="základní",N196,0)</f>
        <v>0</v>
      </c>
      <c r="BF196" s="145">
        <f>IF(U196="snížená",N196,0)</f>
        <v>0</v>
      </c>
      <c r="BG196" s="145">
        <f>IF(U196="zákl. přenesená",N196,0)</f>
        <v>0</v>
      </c>
      <c r="BH196" s="145">
        <f>IF(U196="sníž. přenesená",N196,0)</f>
        <v>0</v>
      </c>
      <c r="BI196" s="145">
        <f>IF(U196="nulová",N196,0)</f>
        <v>0</v>
      </c>
      <c r="BJ196" s="17" t="s">
        <v>77</v>
      </c>
      <c r="BK196" s="145">
        <f>ROUND(L196*K196,2)</f>
        <v>0</v>
      </c>
      <c r="BL196" s="17" t="s">
        <v>125</v>
      </c>
      <c r="BM196" s="17" t="s">
        <v>512</v>
      </c>
    </row>
    <row r="197" spans="2:65" s="9" customFormat="1" ht="29.85" customHeight="1">
      <c r="B197" s="125"/>
      <c r="C197" s="126"/>
      <c r="D197" s="135" t="s">
        <v>104</v>
      </c>
      <c r="E197" s="135"/>
      <c r="F197" s="135"/>
      <c r="G197" s="135"/>
      <c r="H197" s="135"/>
      <c r="I197" s="135"/>
      <c r="J197" s="135"/>
      <c r="K197" s="135"/>
      <c r="L197" s="135"/>
      <c r="M197" s="135"/>
      <c r="N197" s="218">
        <f>BK197</f>
        <v>0</v>
      </c>
      <c r="O197" s="219"/>
      <c r="P197" s="219"/>
      <c r="Q197" s="219"/>
      <c r="R197" s="128"/>
      <c r="T197" s="129"/>
      <c r="U197" s="126"/>
      <c r="V197" s="126"/>
      <c r="W197" s="130">
        <f>SUM(W198:W200)</f>
        <v>110.32845</v>
      </c>
      <c r="X197" s="126"/>
      <c r="Y197" s="130">
        <f>SUM(Y198:Y200)</f>
        <v>0</v>
      </c>
      <c r="Z197" s="126"/>
      <c r="AA197" s="131">
        <f>SUM(AA198:AA200)</f>
        <v>0</v>
      </c>
      <c r="AR197" s="132" t="s">
        <v>77</v>
      </c>
      <c r="AT197" s="133" t="s">
        <v>71</v>
      </c>
      <c r="AU197" s="133" t="s">
        <v>77</v>
      </c>
      <c r="AY197" s="132" t="s">
        <v>120</v>
      </c>
      <c r="BK197" s="134">
        <f>SUM(BK198:BK200)</f>
        <v>0</v>
      </c>
    </row>
    <row r="198" spans="2:65" s="1" customFormat="1" ht="16.5" customHeight="1">
      <c r="B198" s="136"/>
      <c r="C198" s="137" t="s">
        <v>260</v>
      </c>
      <c r="D198" s="137" t="s">
        <v>121</v>
      </c>
      <c r="E198" s="138" t="s">
        <v>513</v>
      </c>
      <c r="F198" s="207" t="s">
        <v>514</v>
      </c>
      <c r="G198" s="207"/>
      <c r="H198" s="207"/>
      <c r="I198" s="207"/>
      <c r="J198" s="139" t="s">
        <v>166</v>
      </c>
      <c r="K198" s="140">
        <v>10.884</v>
      </c>
      <c r="L198" s="208"/>
      <c r="M198" s="208"/>
      <c r="N198" s="208">
        <f>ROUND(L198*K198,2)</f>
        <v>0</v>
      </c>
      <c r="O198" s="208"/>
      <c r="P198" s="208"/>
      <c r="Q198" s="208"/>
      <c r="R198" s="141"/>
      <c r="T198" s="142" t="s">
        <v>5</v>
      </c>
      <c r="U198" s="40" t="s">
        <v>37</v>
      </c>
      <c r="V198" s="143">
        <v>0.83099999999999996</v>
      </c>
      <c r="W198" s="143">
        <f>V198*K198</f>
        <v>9.0446039999999996</v>
      </c>
      <c r="X198" s="143">
        <v>0</v>
      </c>
      <c r="Y198" s="143">
        <f>X198*K198</f>
        <v>0</v>
      </c>
      <c r="Z198" s="143">
        <v>0</v>
      </c>
      <c r="AA198" s="144">
        <f>Z198*K198</f>
        <v>0</v>
      </c>
      <c r="AR198" s="17" t="s">
        <v>125</v>
      </c>
      <c r="AT198" s="17" t="s">
        <v>121</v>
      </c>
      <c r="AU198" s="17" t="s">
        <v>90</v>
      </c>
      <c r="AY198" s="17" t="s">
        <v>120</v>
      </c>
      <c r="BE198" s="145">
        <f>IF(U198="základní",N198,0)</f>
        <v>0</v>
      </c>
      <c r="BF198" s="145">
        <f>IF(U198="snížená",N198,0)</f>
        <v>0</v>
      </c>
      <c r="BG198" s="145">
        <f>IF(U198="zákl. přenesená",N198,0)</f>
        <v>0</v>
      </c>
      <c r="BH198" s="145">
        <f>IF(U198="sníž. přenesená",N198,0)</f>
        <v>0</v>
      </c>
      <c r="BI198" s="145">
        <f>IF(U198="nulová",N198,0)</f>
        <v>0</v>
      </c>
      <c r="BJ198" s="17" t="s">
        <v>77</v>
      </c>
      <c r="BK198" s="145">
        <f>ROUND(L198*K198,2)</f>
        <v>0</v>
      </c>
      <c r="BL198" s="17" t="s">
        <v>125</v>
      </c>
      <c r="BM198" s="17" t="s">
        <v>515</v>
      </c>
    </row>
    <row r="199" spans="2:65" s="1" customFormat="1" ht="16.5" customHeight="1">
      <c r="B199" s="136"/>
      <c r="C199" s="137" t="s">
        <v>274</v>
      </c>
      <c r="D199" s="137" t="s">
        <v>121</v>
      </c>
      <c r="E199" s="138" t="s">
        <v>516</v>
      </c>
      <c r="F199" s="207" t="s">
        <v>514</v>
      </c>
      <c r="G199" s="207"/>
      <c r="H199" s="207"/>
      <c r="I199" s="207"/>
      <c r="J199" s="139" t="s">
        <v>166</v>
      </c>
      <c r="K199" s="140">
        <v>8.84</v>
      </c>
      <c r="L199" s="208"/>
      <c r="M199" s="208"/>
      <c r="N199" s="208">
        <f>ROUND(L199*K199,2)</f>
        <v>0</v>
      </c>
      <c r="O199" s="208"/>
      <c r="P199" s="208"/>
      <c r="Q199" s="208"/>
      <c r="R199" s="141"/>
      <c r="T199" s="142" t="s">
        <v>5</v>
      </c>
      <c r="U199" s="40" t="s">
        <v>37</v>
      </c>
      <c r="V199" s="143">
        <v>0.39700000000000002</v>
      </c>
      <c r="W199" s="143">
        <f>V199*K199</f>
        <v>3.5094799999999999</v>
      </c>
      <c r="X199" s="143">
        <v>0</v>
      </c>
      <c r="Y199" s="143">
        <f>X199*K199</f>
        <v>0</v>
      </c>
      <c r="Z199" s="143">
        <v>0</v>
      </c>
      <c r="AA199" s="144">
        <f>Z199*K199</f>
        <v>0</v>
      </c>
      <c r="AR199" s="17" t="s">
        <v>125</v>
      </c>
      <c r="AT199" s="17" t="s">
        <v>121</v>
      </c>
      <c r="AU199" s="17" t="s">
        <v>90</v>
      </c>
      <c r="AY199" s="17" t="s">
        <v>120</v>
      </c>
      <c r="BE199" s="145">
        <f>IF(U199="základní",N199,0)</f>
        <v>0</v>
      </c>
      <c r="BF199" s="145">
        <f>IF(U199="snížená",N199,0)</f>
        <v>0</v>
      </c>
      <c r="BG199" s="145">
        <f>IF(U199="zákl. přenesená",N199,0)</f>
        <v>0</v>
      </c>
      <c r="BH199" s="145">
        <f>IF(U199="sníž. přenesená",N199,0)</f>
        <v>0</v>
      </c>
      <c r="BI199" s="145">
        <f>IF(U199="nulová",N199,0)</f>
        <v>0</v>
      </c>
      <c r="BJ199" s="17" t="s">
        <v>77</v>
      </c>
      <c r="BK199" s="145">
        <f>ROUND(L199*K199,2)</f>
        <v>0</v>
      </c>
      <c r="BL199" s="17" t="s">
        <v>125</v>
      </c>
      <c r="BM199" s="17" t="s">
        <v>517</v>
      </c>
    </row>
    <row r="200" spans="2:65" s="1" customFormat="1" ht="16.5" customHeight="1">
      <c r="B200" s="136"/>
      <c r="C200" s="137" t="s">
        <v>183</v>
      </c>
      <c r="D200" s="137" t="s">
        <v>121</v>
      </c>
      <c r="E200" s="138" t="s">
        <v>316</v>
      </c>
      <c r="F200" s="207" t="s">
        <v>317</v>
      </c>
      <c r="G200" s="207"/>
      <c r="H200" s="207"/>
      <c r="I200" s="207"/>
      <c r="J200" s="139" t="s">
        <v>166</v>
      </c>
      <c r="K200" s="140">
        <v>61.338999999999999</v>
      </c>
      <c r="L200" s="208"/>
      <c r="M200" s="208"/>
      <c r="N200" s="208">
        <f>ROUND(L200*K200,2)</f>
        <v>0</v>
      </c>
      <c r="O200" s="208"/>
      <c r="P200" s="208"/>
      <c r="Q200" s="208"/>
      <c r="R200" s="141"/>
      <c r="T200" s="142" t="s">
        <v>5</v>
      </c>
      <c r="U200" s="40" t="s">
        <v>37</v>
      </c>
      <c r="V200" s="143">
        <v>1.5940000000000001</v>
      </c>
      <c r="W200" s="143">
        <f>V200*K200</f>
        <v>97.774366000000001</v>
      </c>
      <c r="X200" s="143">
        <v>0</v>
      </c>
      <c r="Y200" s="143">
        <f>X200*K200</f>
        <v>0</v>
      </c>
      <c r="Z200" s="143">
        <v>0</v>
      </c>
      <c r="AA200" s="144">
        <f>Z200*K200</f>
        <v>0</v>
      </c>
      <c r="AR200" s="17" t="s">
        <v>125</v>
      </c>
      <c r="AT200" s="17" t="s">
        <v>121</v>
      </c>
      <c r="AU200" s="17" t="s">
        <v>90</v>
      </c>
      <c r="AY200" s="17" t="s">
        <v>120</v>
      </c>
      <c r="BE200" s="145">
        <f>IF(U200="základní",N200,0)</f>
        <v>0</v>
      </c>
      <c r="BF200" s="145">
        <f>IF(U200="snížená",N200,0)</f>
        <v>0</v>
      </c>
      <c r="BG200" s="145">
        <f>IF(U200="zákl. přenesená",N200,0)</f>
        <v>0</v>
      </c>
      <c r="BH200" s="145">
        <f>IF(U200="sníž. přenesená",N200,0)</f>
        <v>0</v>
      </c>
      <c r="BI200" s="145">
        <f>IF(U200="nulová",N200,0)</f>
        <v>0</v>
      </c>
      <c r="BJ200" s="17" t="s">
        <v>77</v>
      </c>
      <c r="BK200" s="145">
        <f>ROUND(L200*K200,2)</f>
        <v>0</v>
      </c>
      <c r="BL200" s="17" t="s">
        <v>125</v>
      </c>
      <c r="BM200" s="17" t="s">
        <v>518</v>
      </c>
    </row>
    <row r="201" spans="2:65" s="9" customFormat="1" ht="37.35" customHeight="1">
      <c r="B201" s="125"/>
      <c r="C201" s="126"/>
      <c r="D201" s="127" t="s">
        <v>324</v>
      </c>
      <c r="E201" s="127"/>
      <c r="F201" s="127"/>
      <c r="G201" s="127"/>
      <c r="H201" s="127"/>
      <c r="I201" s="127"/>
      <c r="J201" s="127"/>
      <c r="K201" s="127"/>
      <c r="L201" s="127"/>
      <c r="M201" s="127"/>
      <c r="N201" s="223">
        <f>BK201</f>
        <v>0</v>
      </c>
      <c r="O201" s="224"/>
      <c r="P201" s="224"/>
      <c r="Q201" s="224"/>
      <c r="R201" s="128"/>
      <c r="T201" s="129"/>
      <c r="U201" s="126"/>
      <c r="V201" s="126"/>
      <c r="W201" s="130">
        <f>W202+W204</f>
        <v>43.463000000000001</v>
      </c>
      <c r="X201" s="126"/>
      <c r="Y201" s="130">
        <f>Y202+Y204</f>
        <v>0.29166300000000001</v>
      </c>
      <c r="Z201" s="126"/>
      <c r="AA201" s="131">
        <f>AA202+AA204</f>
        <v>6.9000000000000006E-2</v>
      </c>
      <c r="AR201" s="132" t="s">
        <v>90</v>
      </c>
      <c r="AT201" s="133" t="s">
        <v>71</v>
      </c>
      <c r="AU201" s="133" t="s">
        <v>72</v>
      </c>
      <c r="AY201" s="132" t="s">
        <v>120</v>
      </c>
      <c r="BK201" s="134">
        <f>BK202+BK204</f>
        <v>0</v>
      </c>
    </row>
    <row r="202" spans="2:65" s="9" customFormat="1" ht="19.95" customHeight="1">
      <c r="B202" s="125"/>
      <c r="C202" s="126"/>
      <c r="D202" s="135" t="s">
        <v>325</v>
      </c>
      <c r="E202" s="135"/>
      <c r="F202" s="135"/>
      <c r="G202" s="135"/>
      <c r="H202" s="135"/>
      <c r="I202" s="135"/>
      <c r="J202" s="135"/>
      <c r="K202" s="135"/>
      <c r="L202" s="135"/>
      <c r="M202" s="135"/>
      <c r="N202" s="214">
        <f>BK202</f>
        <v>0</v>
      </c>
      <c r="O202" s="215"/>
      <c r="P202" s="215"/>
      <c r="Q202" s="215"/>
      <c r="R202" s="128"/>
      <c r="T202" s="129"/>
      <c r="U202" s="126"/>
      <c r="V202" s="126"/>
      <c r="W202" s="130">
        <f>W203</f>
        <v>8.5000000000000006E-2</v>
      </c>
      <c r="X202" s="126"/>
      <c r="Y202" s="130">
        <f>Y203</f>
        <v>0</v>
      </c>
      <c r="Z202" s="126"/>
      <c r="AA202" s="131">
        <f>AA203</f>
        <v>0</v>
      </c>
      <c r="AR202" s="132" t="s">
        <v>90</v>
      </c>
      <c r="AT202" s="133" t="s">
        <v>71</v>
      </c>
      <c r="AU202" s="133" t="s">
        <v>77</v>
      </c>
      <c r="AY202" s="132" t="s">
        <v>120</v>
      </c>
      <c r="BK202" s="134">
        <f>BK203</f>
        <v>0</v>
      </c>
    </row>
    <row r="203" spans="2:65" s="1" customFormat="1" ht="16.5" customHeight="1">
      <c r="B203" s="136"/>
      <c r="C203" s="137" t="s">
        <v>519</v>
      </c>
      <c r="D203" s="137" t="s">
        <v>121</v>
      </c>
      <c r="E203" s="138" t="s">
        <v>520</v>
      </c>
      <c r="F203" s="207" t="s">
        <v>521</v>
      </c>
      <c r="G203" s="207"/>
      <c r="H203" s="207"/>
      <c r="I203" s="207"/>
      <c r="J203" s="139" t="s">
        <v>217</v>
      </c>
      <c r="K203" s="140">
        <v>1</v>
      </c>
      <c r="L203" s="208"/>
      <c r="M203" s="208"/>
      <c r="N203" s="208">
        <f>ROUND(L203*K203,2)</f>
        <v>0</v>
      </c>
      <c r="O203" s="208"/>
      <c r="P203" s="208"/>
      <c r="Q203" s="208"/>
      <c r="R203" s="141"/>
      <c r="T203" s="142" t="s">
        <v>5</v>
      </c>
      <c r="U203" s="40" t="s">
        <v>37</v>
      </c>
      <c r="V203" s="143">
        <v>8.5000000000000006E-2</v>
      </c>
      <c r="W203" s="143">
        <f>V203*K203</f>
        <v>8.5000000000000006E-2</v>
      </c>
      <c r="X203" s="143">
        <v>0</v>
      </c>
      <c r="Y203" s="143">
        <f>X203*K203</f>
        <v>0</v>
      </c>
      <c r="Z203" s="143">
        <v>0</v>
      </c>
      <c r="AA203" s="144">
        <f>Z203*K203</f>
        <v>0</v>
      </c>
      <c r="AR203" s="17" t="s">
        <v>179</v>
      </c>
      <c r="AT203" s="17" t="s">
        <v>121</v>
      </c>
      <c r="AU203" s="17" t="s">
        <v>90</v>
      </c>
      <c r="AY203" s="17" t="s">
        <v>120</v>
      </c>
      <c r="BE203" s="145">
        <f>IF(U203="základní",N203,0)</f>
        <v>0</v>
      </c>
      <c r="BF203" s="145">
        <f>IF(U203="snížená",N203,0)</f>
        <v>0</v>
      </c>
      <c r="BG203" s="145">
        <f>IF(U203="zákl. přenesená",N203,0)</f>
        <v>0</v>
      </c>
      <c r="BH203" s="145">
        <f>IF(U203="sníž. přenesená",N203,0)</f>
        <v>0</v>
      </c>
      <c r="BI203" s="145">
        <f>IF(U203="nulová",N203,0)</f>
        <v>0</v>
      </c>
      <c r="BJ203" s="17" t="s">
        <v>77</v>
      </c>
      <c r="BK203" s="145">
        <f>ROUND(L203*K203,2)</f>
        <v>0</v>
      </c>
      <c r="BL203" s="17" t="s">
        <v>179</v>
      </c>
      <c r="BM203" s="17" t="s">
        <v>522</v>
      </c>
    </row>
    <row r="204" spans="2:65" s="9" customFormat="1" ht="29.85" customHeight="1">
      <c r="B204" s="125"/>
      <c r="C204" s="126"/>
      <c r="D204" s="135" t="s">
        <v>326</v>
      </c>
      <c r="E204" s="135"/>
      <c r="F204" s="135"/>
      <c r="G204" s="135"/>
      <c r="H204" s="135"/>
      <c r="I204" s="135"/>
      <c r="J204" s="135"/>
      <c r="K204" s="135"/>
      <c r="L204" s="135"/>
      <c r="M204" s="135"/>
      <c r="N204" s="218">
        <f>BK204</f>
        <v>0</v>
      </c>
      <c r="O204" s="219"/>
      <c r="P204" s="219"/>
      <c r="Q204" s="219"/>
      <c r="R204" s="128"/>
      <c r="T204" s="129"/>
      <c r="U204" s="126"/>
      <c r="V204" s="126"/>
      <c r="W204" s="130">
        <f>SUM(W205:W211)</f>
        <v>43.378</v>
      </c>
      <c r="X204" s="126"/>
      <c r="Y204" s="130">
        <f>SUM(Y205:Y211)</f>
        <v>0.29166300000000001</v>
      </c>
      <c r="Z204" s="126"/>
      <c r="AA204" s="131">
        <f>SUM(AA205:AA211)</f>
        <v>6.9000000000000006E-2</v>
      </c>
      <c r="AR204" s="132" t="s">
        <v>90</v>
      </c>
      <c r="AT204" s="133" t="s">
        <v>71</v>
      </c>
      <c r="AU204" s="133" t="s">
        <v>77</v>
      </c>
      <c r="AY204" s="132" t="s">
        <v>120</v>
      </c>
      <c r="BK204" s="134">
        <f>SUM(BK205:BK211)</f>
        <v>0</v>
      </c>
    </row>
    <row r="205" spans="2:65" s="1" customFormat="1" ht="16.5" customHeight="1">
      <c r="B205" s="136"/>
      <c r="C205" s="137" t="s">
        <v>523</v>
      </c>
      <c r="D205" s="137" t="s">
        <v>121</v>
      </c>
      <c r="E205" s="138" t="s">
        <v>524</v>
      </c>
      <c r="F205" s="207" t="s">
        <v>525</v>
      </c>
      <c r="G205" s="207"/>
      <c r="H205" s="207"/>
      <c r="I205" s="207"/>
      <c r="J205" s="139" t="s">
        <v>186</v>
      </c>
      <c r="K205" s="140">
        <v>23</v>
      </c>
      <c r="L205" s="208"/>
      <c r="M205" s="208"/>
      <c r="N205" s="208">
        <f t="shared" ref="N205:N211" si="20">ROUND(L205*K205,2)</f>
        <v>0</v>
      </c>
      <c r="O205" s="208"/>
      <c r="P205" s="208"/>
      <c r="Q205" s="208"/>
      <c r="R205" s="141"/>
      <c r="T205" s="142" t="s">
        <v>5</v>
      </c>
      <c r="U205" s="40" t="s">
        <v>37</v>
      </c>
      <c r="V205" s="143">
        <v>0.4</v>
      </c>
      <c r="W205" s="143">
        <f t="shared" ref="W205:W211" si="21">V205*K205</f>
        <v>9.2000000000000011</v>
      </c>
      <c r="X205" s="143">
        <v>2.4000000000000001E-4</v>
      </c>
      <c r="Y205" s="143">
        <f t="shared" ref="Y205:Y211" si="22">X205*K205</f>
        <v>5.5199999999999997E-3</v>
      </c>
      <c r="Z205" s="143">
        <v>0</v>
      </c>
      <c r="AA205" s="144">
        <f t="shared" ref="AA205:AA211" si="23">Z205*K205</f>
        <v>0</v>
      </c>
      <c r="AR205" s="17" t="s">
        <v>179</v>
      </c>
      <c r="AT205" s="17" t="s">
        <v>121</v>
      </c>
      <c r="AU205" s="17" t="s">
        <v>90</v>
      </c>
      <c r="AY205" s="17" t="s">
        <v>120</v>
      </c>
      <c r="BE205" s="145">
        <f t="shared" ref="BE205:BE211" si="24">IF(U205="základní",N205,0)</f>
        <v>0</v>
      </c>
      <c r="BF205" s="145">
        <f t="shared" ref="BF205:BF211" si="25">IF(U205="snížená",N205,0)</f>
        <v>0</v>
      </c>
      <c r="BG205" s="145">
        <f t="shared" ref="BG205:BG211" si="26">IF(U205="zákl. přenesená",N205,0)</f>
        <v>0</v>
      </c>
      <c r="BH205" s="145">
        <f t="shared" ref="BH205:BH211" si="27">IF(U205="sníž. přenesená",N205,0)</f>
        <v>0</v>
      </c>
      <c r="BI205" s="145">
        <f t="shared" ref="BI205:BI211" si="28">IF(U205="nulová",N205,0)</f>
        <v>0</v>
      </c>
      <c r="BJ205" s="17" t="s">
        <v>77</v>
      </c>
      <c r="BK205" s="145">
        <f t="shared" ref="BK205:BK211" si="29">ROUND(L205*K205,2)</f>
        <v>0</v>
      </c>
      <c r="BL205" s="17" t="s">
        <v>179</v>
      </c>
      <c r="BM205" s="17" t="s">
        <v>526</v>
      </c>
    </row>
    <row r="206" spans="2:65" s="1" customFormat="1" ht="16.5" customHeight="1">
      <c r="B206" s="136"/>
      <c r="C206" s="146" t="s">
        <v>527</v>
      </c>
      <c r="D206" s="146" t="s">
        <v>189</v>
      </c>
      <c r="E206" s="147" t="s">
        <v>528</v>
      </c>
      <c r="F206" s="209" t="s">
        <v>529</v>
      </c>
      <c r="G206" s="209"/>
      <c r="H206" s="209"/>
      <c r="I206" s="209"/>
      <c r="J206" s="148" t="s">
        <v>130</v>
      </c>
      <c r="K206" s="149">
        <v>43.47</v>
      </c>
      <c r="L206" s="210"/>
      <c r="M206" s="210"/>
      <c r="N206" s="210">
        <f t="shared" si="20"/>
        <v>0</v>
      </c>
      <c r="O206" s="208"/>
      <c r="P206" s="208"/>
      <c r="Q206" s="208"/>
      <c r="R206" s="141"/>
      <c r="T206" s="142" t="s">
        <v>5</v>
      </c>
      <c r="U206" s="40" t="s">
        <v>37</v>
      </c>
      <c r="V206" s="143">
        <v>0</v>
      </c>
      <c r="W206" s="143">
        <f t="shared" si="21"/>
        <v>0</v>
      </c>
      <c r="X206" s="143">
        <v>8.9999999999999998E-4</v>
      </c>
      <c r="Y206" s="143">
        <f t="shared" si="22"/>
        <v>3.9122999999999998E-2</v>
      </c>
      <c r="Z206" s="143">
        <v>0</v>
      </c>
      <c r="AA206" s="144">
        <f t="shared" si="23"/>
        <v>0</v>
      </c>
      <c r="AR206" s="17" t="s">
        <v>264</v>
      </c>
      <c r="AT206" s="17" t="s">
        <v>189</v>
      </c>
      <c r="AU206" s="17" t="s">
        <v>90</v>
      </c>
      <c r="AY206" s="17" t="s">
        <v>120</v>
      </c>
      <c r="BE206" s="145">
        <f t="shared" si="24"/>
        <v>0</v>
      </c>
      <c r="BF206" s="145">
        <f t="shared" si="25"/>
        <v>0</v>
      </c>
      <c r="BG206" s="145">
        <f t="shared" si="26"/>
        <v>0</v>
      </c>
      <c r="BH206" s="145">
        <f t="shared" si="27"/>
        <v>0</v>
      </c>
      <c r="BI206" s="145">
        <f t="shared" si="28"/>
        <v>0</v>
      </c>
      <c r="BJ206" s="17" t="s">
        <v>77</v>
      </c>
      <c r="BK206" s="145">
        <f t="shared" si="29"/>
        <v>0</v>
      </c>
      <c r="BL206" s="17" t="s">
        <v>179</v>
      </c>
      <c r="BM206" s="17" t="s">
        <v>530</v>
      </c>
    </row>
    <row r="207" spans="2:65" s="1" customFormat="1" ht="16.5" customHeight="1">
      <c r="B207" s="136"/>
      <c r="C207" s="137" t="s">
        <v>531</v>
      </c>
      <c r="D207" s="137" t="s">
        <v>121</v>
      </c>
      <c r="E207" s="138" t="s">
        <v>524</v>
      </c>
      <c r="F207" s="207" t="s">
        <v>525</v>
      </c>
      <c r="G207" s="207"/>
      <c r="H207" s="207"/>
      <c r="I207" s="207"/>
      <c r="J207" s="139" t="s">
        <v>186</v>
      </c>
      <c r="K207" s="140">
        <v>23</v>
      </c>
      <c r="L207" s="208"/>
      <c r="M207" s="208"/>
      <c r="N207" s="208">
        <f t="shared" si="20"/>
        <v>0</v>
      </c>
      <c r="O207" s="208"/>
      <c r="P207" s="208"/>
      <c r="Q207" s="208"/>
      <c r="R207" s="141"/>
      <c r="T207" s="142" t="s">
        <v>5</v>
      </c>
      <c r="U207" s="40" t="s">
        <v>37</v>
      </c>
      <c r="V207" s="143">
        <v>0.4</v>
      </c>
      <c r="W207" s="143">
        <f t="shared" si="21"/>
        <v>9.2000000000000011</v>
      </c>
      <c r="X207" s="143">
        <v>2.4000000000000001E-4</v>
      </c>
      <c r="Y207" s="143">
        <f t="shared" si="22"/>
        <v>5.5199999999999997E-3</v>
      </c>
      <c r="Z207" s="143">
        <v>0</v>
      </c>
      <c r="AA207" s="144">
        <f t="shared" si="23"/>
        <v>0</v>
      </c>
      <c r="AR207" s="17" t="s">
        <v>179</v>
      </c>
      <c r="AT207" s="17" t="s">
        <v>121</v>
      </c>
      <c r="AU207" s="17" t="s">
        <v>90</v>
      </c>
      <c r="AY207" s="17" t="s">
        <v>120</v>
      </c>
      <c r="BE207" s="145">
        <f t="shared" si="24"/>
        <v>0</v>
      </c>
      <c r="BF207" s="145">
        <f t="shared" si="25"/>
        <v>0</v>
      </c>
      <c r="BG207" s="145">
        <f t="shared" si="26"/>
        <v>0</v>
      </c>
      <c r="BH207" s="145">
        <f t="shared" si="27"/>
        <v>0</v>
      </c>
      <c r="BI207" s="145">
        <f t="shared" si="28"/>
        <v>0</v>
      </c>
      <c r="BJ207" s="17" t="s">
        <v>77</v>
      </c>
      <c r="BK207" s="145">
        <f t="shared" si="29"/>
        <v>0</v>
      </c>
      <c r="BL207" s="17" t="s">
        <v>179</v>
      </c>
      <c r="BM207" s="17" t="s">
        <v>532</v>
      </c>
    </row>
    <row r="208" spans="2:65" s="1" customFormat="1" ht="16.5" customHeight="1">
      <c r="B208" s="136"/>
      <c r="C208" s="146" t="s">
        <v>533</v>
      </c>
      <c r="D208" s="146" t="s">
        <v>189</v>
      </c>
      <c r="E208" s="147" t="s">
        <v>534</v>
      </c>
      <c r="F208" s="209" t="s">
        <v>535</v>
      </c>
      <c r="G208" s="209"/>
      <c r="H208" s="209"/>
      <c r="I208" s="209"/>
      <c r="J208" s="148" t="s">
        <v>196</v>
      </c>
      <c r="K208" s="149">
        <v>24.15</v>
      </c>
      <c r="L208" s="210"/>
      <c r="M208" s="210"/>
      <c r="N208" s="210">
        <f t="shared" si="20"/>
        <v>0</v>
      </c>
      <c r="O208" s="208"/>
      <c r="P208" s="208"/>
      <c r="Q208" s="208"/>
      <c r="R208" s="141"/>
      <c r="T208" s="142" t="s">
        <v>5</v>
      </c>
      <c r="U208" s="40" t="s">
        <v>37</v>
      </c>
      <c r="V208" s="143">
        <v>0</v>
      </c>
      <c r="W208" s="143">
        <f t="shared" si="21"/>
        <v>0</v>
      </c>
      <c r="X208" s="143">
        <v>0.01</v>
      </c>
      <c r="Y208" s="143">
        <f t="shared" si="22"/>
        <v>0.24149999999999999</v>
      </c>
      <c r="Z208" s="143">
        <v>0</v>
      </c>
      <c r="AA208" s="144">
        <f t="shared" si="23"/>
        <v>0</v>
      </c>
      <c r="AR208" s="17" t="s">
        <v>264</v>
      </c>
      <c r="AT208" s="17" t="s">
        <v>189</v>
      </c>
      <c r="AU208" s="17" t="s">
        <v>90</v>
      </c>
      <c r="AY208" s="17" t="s">
        <v>120</v>
      </c>
      <c r="BE208" s="145">
        <f t="shared" si="24"/>
        <v>0</v>
      </c>
      <c r="BF208" s="145">
        <f t="shared" si="25"/>
        <v>0</v>
      </c>
      <c r="BG208" s="145">
        <f t="shared" si="26"/>
        <v>0</v>
      </c>
      <c r="BH208" s="145">
        <f t="shared" si="27"/>
        <v>0</v>
      </c>
      <c r="BI208" s="145">
        <f t="shared" si="28"/>
        <v>0</v>
      </c>
      <c r="BJ208" s="17" t="s">
        <v>77</v>
      </c>
      <c r="BK208" s="145">
        <f t="shared" si="29"/>
        <v>0</v>
      </c>
      <c r="BL208" s="17" t="s">
        <v>179</v>
      </c>
      <c r="BM208" s="17" t="s">
        <v>536</v>
      </c>
    </row>
    <row r="209" spans="2:65" s="1" customFormat="1" ht="16.5" customHeight="1">
      <c r="B209" s="136"/>
      <c r="C209" s="137" t="s">
        <v>537</v>
      </c>
      <c r="D209" s="137" t="s">
        <v>121</v>
      </c>
      <c r="E209" s="138" t="s">
        <v>538</v>
      </c>
      <c r="F209" s="207" t="s">
        <v>539</v>
      </c>
      <c r="G209" s="207"/>
      <c r="H209" s="207"/>
      <c r="I209" s="207"/>
      <c r="J209" s="139" t="s">
        <v>186</v>
      </c>
      <c r="K209" s="140">
        <v>69</v>
      </c>
      <c r="L209" s="208"/>
      <c r="M209" s="208"/>
      <c r="N209" s="208">
        <f t="shared" si="20"/>
        <v>0</v>
      </c>
      <c r="O209" s="208"/>
      <c r="P209" s="208"/>
      <c r="Q209" s="208"/>
      <c r="R209" s="141"/>
      <c r="T209" s="142" t="s">
        <v>5</v>
      </c>
      <c r="U209" s="40" t="s">
        <v>37</v>
      </c>
      <c r="V209" s="143">
        <v>0.11</v>
      </c>
      <c r="W209" s="143">
        <f t="shared" si="21"/>
        <v>7.59</v>
      </c>
      <c r="X209" s="143">
        <v>0</v>
      </c>
      <c r="Y209" s="143">
        <f t="shared" si="22"/>
        <v>0</v>
      </c>
      <c r="Z209" s="143">
        <v>0</v>
      </c>
      <c r="AA209" s="144">
        <f t="shared" si="23"/>
        <v>0</v>
      </c>
      <c r="AR209" s="17" t="s">
        <v>179</v>
      </c>
      <c r="AT209" s="17" t="s">
        <v>121</v>
      </c>
      <c r="AU209" s="17" t="s">
        <v>90</v>
      </c>
      <c r="AY209" s="17" t="s">
        <v>120</v>
      </c>
      <c r="BE209" s="145">
        <f t="shared" si="24"/>
        <v>0</v>
      </c>
      <c r="BF209" s="145">
        <f t="shared" si="25"/>
        <v>0</v>
      </c>
      <c r="BG209" s="145">
        <f t="shared" si="26"/>
        <v>0</v>
      </c>
      <c r="BH209" s="145">
        <f t="shared" si="27"/>
        <v>0</v>
      </c>
      <c r="BI209" s="145">
        <f t="shared" si="28"/>
        <v>0</v>
      </c>
      <c r="BJ209" s="17" t="s">
        <v>77</v>
      </c>
      <c r="BK209" s="145">
        <f t="shared" si="29"/>
        <v>0</v>
      </c>
      <c r="BL209" s="17" t="s">
        <v>179</v>
      </c>
      <c r="BM209" s="17" t="s">
        <v>540</v>
      </c>
    </row>
    <row r="210" spans="2:65" s="1" customFormat="1" ht="16.5" customHeight="1">
      <c r="B210" s="136"/>
      <c r="C210" s="137" t="s">
        <v>541</v>
      </c>
      <c r="D210" s="137" t="s">
        <v>121</v>
      </c>
      <c r="E210" s="138" t="s">
        <v>542</v>
      </c>
      <c r="F210" s="207" t="s">
        <v>543</v>
      </c>
      <c r="G210" s="207"/>
      <c r="H210" s="207"/>
      <c r="I210" s="207"/>
      <c r="J210" s="139" t="s">
        <v>186</v>
      </c>
      <c r="K210" s="140">
        <v>69</v>
      </c>
      <c r="L210" s="208"/>
      <c r="M210" s="208"/>
      <c r="N210" s="208">
        <f t="shared" si="20"/>
        <v>0</v>
      </c>
      <c r="O210" s="208"/>
      <c r="P210" s="208"/>
      <c r="Q210" s="208"/>
      <c r="R210" s="141"/>
      <c r="T210" s="142" t="s">
        <v>5</v>
      </c>
      <c r="U210" s="40" t="s">
        <v>37</v>
      </c>
      <c r="V210" s="143">
        <v>0.252</v>
      </c>
      <c r="W210" s="143">
        <f t="shared" si="21"/>
        <v>17.388000000000002</v>
      </c>
      <c r="X210" s="143">
        <v>0</v>
      </c>
      <c r="Y210" s="143">
        <f t="shared" si="22"/>
        <v>0</v>
      </c>
      <c r="Z210" s="143">
        <v>1E-3</v>
      </c>
      <c r="AA210" s="144">
        <f t="shared" si="23"/>
        <v>6.9000000000000006E-2</v>
      </c>
      <c r="AR210" s="17" t="s">
        <v>179</v>
      </c>
      <c r="AT210" s="17" t="s">
        <v>121</v>
      </c>
      <c r="AU210" s="17" t="s">
        <v>90</v>
      </c>
      <c r="AY210" s="17" t="s">
        <v>120</v>
      </c>
      <c r="BE210" s="145">
        <f t="shared" si="24"/>
        <v>0</v>
      </c>
      <c r="BF210" s="145">
        <f t="shared" si="25"/>
        <v>0</v>
      </c>
      <c r="BG210" s="145">
        <f t="shared" si="26"/>
        <v>0</v>
      </c>
      <c r="BH210" s="145">
        <f t="shared" si="27"/>
        <v>0</v>
      </c>
      <c r="BI210" s="145">
        <f t="shared" si="28"/>
        <v>0</v>
      </c>
      <c r="BJ210" s="17" t="s">
        <v>77</v>
      </c>
      <c r="BK210" s="145">
        <f t="shared" si="29"/>
        <v>0</v>
      </c>
      <c r="BL210" s="17" t="s">
        <v>179</v>
      </c>
      <c r="BM210" s="17" t="s">
        <v>544</v>
      </c>
    </row>
    <row r="211" spans="2:65" s="1" customFormat="1" ht="25.5" customHeight="1">
      <c r="B211" s="136"/>
      <c r="C211" s="137" t="s">
        <v>545</v>
      </c>
      <c r="D211" s="137" t="s">
        <v>121</v>
      </c>
      <c r="E211" s="138" t="s">
        <v>546</v>
      </c>
      <c r="F211" s="207" t="s">
        <v>547</v>
      </c>
      <c r="G211" s="207"/>
      <c r="H211" s="207"/>
      <c r="I211" s="207"/>
      <c r="J211" s="139" t="s">
        <v>217</v>
      </c>
      <c r="K211" s="140">
        <v>1</v>
      </c>
      <c r="L211" s="208"/>
      <c r="M211" s="208"/>
      <c r="N211" s="208">
        <f t="shared" si="20"/>
        <v>0</v>
      </c>
      <c r="O211" s="208"/>
      <c r="P211" s="208"/>
      <c r="Q211" s="208"/>
      <c r="R211" s="141"/>
      <c r="T211" s="142" t="s">
        <v>5</v>
      </c>
      <c r="U211" s="40" t="s">
        <v>37</v>
      </c>
      <c r="V211" s="143">
        <v>0</v>
      </c>
      <c r="W211" s="143">
        <f t="shared" si="21"/>
        <v>0</v>
      </c>
      <c r="X211" s="143">
        <v>0</v>
      </c>
      <c r="Y211" s="143">
        <f t="shared" si="22"/>
        <v>0</v>
      </c>
      <c r="Z211" s="143">
        <v>0</v>
      </c>
      <c r="AA211" s="144">
        <f t="shared" si="23"/>
        <v>0</v>
      </c>
      <c r="AR211" s="17" t="s">
        <v>179</v>
      </c>
      <c r="AT211" s="17" t="s">
        <v>121</v>
      </c>
      <c r="AU211" s="17" t="s">
        <v>90</v>
      </c>
      <c r="AY211" s="17" t="s">
        <v>120</v>
      </c>
      <c r="BE211" s="145">
        <f t="shared" si="24"/>
        <v>0</v>
      </c>
      <c r="BF211" s="145">
        <f t="shared" si="25"/>
        <v>0</v>
      </c>
      <c r="BG211" s="145">
        <f t="shared" si="26"/>
        <v>0</v>
      </c>
      <c r="BH211" s="145">
        <f t="shared" si="27"/>
        <v>0</v>
      </c>
      <c r="BI211" s="145">
        <f t="shared" si="28"/>
        <v>0</v>
      </c>
      <c r="BJ211" s="17" t="s">
        <v>77</v>
      </c>
      <c r="BK211" s="145">
        <f t="shared" si="29"/>
        <v>0</v>
      </c>
      <c r="BL211" s="17" t="s">
        <v>179</v>
      </c>
      <c r="BM211" s="17" t="s">
        <v>548</v>
      </c>
    </row>
    <row r="212" spans="2:65" s="9" customFormat="1" ht="37.35" customHeight="1">
      <c r="B212" s="125"/>
      <c r="C212" s="126"/>
      <c r="D212" s="127" t="s">
        <v>327</v>
      </c>
      <c r="E212" s="127"/>
      <c r="F212" s="127"/>
      <c r="G212" s="127"/>
      <c r="H212" s="127"/>
      <c r="I212" s="127"/>
      <c r="J212" s="127"/>
      <c r="K212" s="127"/>
      <c r="L212" s="127"/>
      <c r="M212" s="127"/>
      <c r="N212" s="223">
        <f>BK212</f>
        <v>0</v>
      </c>
      <c r="O212" s="224"/>
      <c r="P212" s="224"/>
      <c r="Q212" s="224"/>
      <c r="R212" s="128"/>
      <c r="T212" s="129"/>
      <c r="U212" s="126"/>
      <c r="V212" s="126"/>
      <c r="W212" s="130">
        <f>W213</f>
        <v>81.288499999999985</v>
      </c>
      <c r="X212" s="126"/>
      <c r="Y212" s="130">
        <f>Y213</f>
        <v>0.24839500000000003</v>
      </c>
      <c r="Z212" s="126"/>
      <c r="AA212" s="131">
        <f>AA213</f>
        <v>0</v>
      </c>
      <c r="AR212" s="132" t="s">
        <v>337</v>
      </c>
      <c r="AT212" s="133" t="s">
        <v>71</v>
      </c>
      <c r="AU212" s="133" t="s">
        <v>72</v>
      </c>
      <c r="AY212" s="132" t="s">
        <v>120</v>
      </c>
      <c r="BK212" s="134">
        <f>BK213</f>
        <v>0</v>
      </c>
    </row>
    <row r="213" spans="2:65" s="9" customFormat="1" ht="19.95" customHeight="1">
      <c r="B213" s="125"/>
      <c r="C213" s="126"/>
      <c r="D213" s="135" t="s">
        <v>328</v>
      </c>
      <c r="E213" s="135"/>
      <c r="F213" s="135"/>
      <c r="G213" s="135"/>
      <c r="H213" s="135"/>
      <c r="I213" s="135"/>
      <c r="J213" s="135"/>
      <c r="K213" s="135"/>
      <c r="L213" s="135"/>
      <c r="M213" s="135"/>
      <c r="N213" s="214">
        <f>BK213</f>
        <v>0</v>
      </c>
      <c r="O213" s="215"/>
      <c r="P213" s="215"/>
      <c r="Q213" s="215"/>
      <c r="R213" s="128"/>
      <c r="T213" s="129"/>
      <c r="U213" s="126"/>
      <c r="V213" s="126"/>
      <c r="W213" s="130">
        <f>SUM(W214:W234)</f>
        <v>81.288499999999985</v>
      </c>
      <c r="X213" s="126"/>
      <c r="Y213" s="130">
        <f>SUM(Y214:Y234)</f>
        <v>0.24839500000000003</v>
      </c>
      <c r="Z213" s="126"/>
      <c r="AA213" s="131">
        <f>SUM(AA214:AA234)</f>
        <v>0</v>
      </c>
      <c r="AR213" s="132" t="s">
        <v>337</v>
      </c>
      <c r="AT213" s="133" t="s">
        <v>71</v>
      </c>
      <c r="AU213" s="133" t="s">
        <v>77</v>
      </c>
      <c r="AY213" s="132" t="s">
        <v>120</v>
      </c>
      <c r="BK213" s="134">
        <f>SUM(BK214:BK234)</f>
        <v>0</v>
      </c>
    </row>
    <row r="214" spans="2:65" s="1" customFormat="1" ht="16.5" customHeight="1">
      <c r="B214" s="136"/>
      <c r="C214" s="137" t="s">
        <v>549</v>
      </c>
      <c r="D214" s="137" t="s">
        <v>121</v>
      </c>
      <c r="E214" s="138" t="s">
        <v>550</v>
      </c>
      <c r="F214" s="207" t="s">
        <v>551</v>
      </c>
      <c r="G214" s="207"/>
      <c r="H214" s="207"/>
      <c r="I214" s="207"/>
      <c r="J214" s="139" t="s">
        <v>186</v>
      </c>
      <c r="K214" s="140">
        <v>4</v>
      </c>
      <c r="L214" s="208"/>
      <c r="M214" s="208"/>
      <c r="N214" s="208">
        <f t="shared" ref="N214:N234" si="30">ROUND(L214*K214,2)</f>
        <v>0</v>
      </c>
      <c r="O214" s="208"/>
      <c r="P214" s="208"/>
      <c r="Q214" s="208"/>
      <c r="R214" s="141"/>
      <c r="T214" s="142" t="s">
        <v>5</v>
      </c>
      <c r="U214" s="40" t="s">
        <v>37</v>
      </c>
      <c r="V214" s="143">
        <v>0.76100000000000001</v>
      </c>
      <c r="W214" s="143">
        <f t="shared" ref="W214:W234" si="31">V214*K214</f>
        <v>3.044</v>
      </c>
      <c r="X214" s="143">
        <v>1.0000000000000001E-5</v>
      </c>
      <c r="Y214" s="143">
        <f t="shared" ref="Y214:Y234" si="32">X214*K214</f>
        <v>4.0000000000000003E-5</v>
      </c>
      <c r="Z214" s="143">
        <v>0</v>
      </c>
      <c r="AA214" s="144">
        <f t="shared" ref="AA214:AA234" si="33">Z214*K214</f>
        <v>0</v>
      </c>
      <c r="AR214" s="17" t="s">
        <v>393</v>
      </c>
      <c r="AT214" s="17" t="s">
        <v>121</v>
      </c>
      <c r="AU214" s="17" t="s">
        <v>90</v>
      </c>
      <c r="AY214" s="17" t="s">
        <v>120</v>
      </c>
      <c r="BE214" s="145">
        <f t="shared" ref="BE214:BE234" si="34">IF(U214="základní",N214,0)</f>
        <v>0</v>
      </c>
      <c r="BF214" s="145">
        <f t="shared" ref="BF214:BF234" si="35">IF(U214="snížená",N214,0)</f>
        <v>0</v>
      </c>
      <c r="BG214" s="145">
        <f t="shared" ref="BG214:BG234" si="36">IF(U214="zákl. přenesená",N214,0)</f>
        <v>0</v>
      </c>
      <c r="BH214" s="145">
        <f t="shared" ref="BH214:BH234" si="37">IF(U214="sníž. přenesená",N214,0)</f>
        <v>0</v>
      </c>
      <c r="BI214" s="145">
        <f t="shared" ref="BI214:BI234" si="38">IF(U214="nulová",N214,0)</f>
        <v>0</v>
      </c>
      <c r="BJ214" s="17" t="s">
        <v>77</v>
      </c>
      <c r="BK214" s="145">
        <f t="shared" ref="BK214:BK234" si="39">ROUND(L214*K214,2)</f>
        <v>0</v>
      </c>
      <c r="BL214" s="17" t="s">
        <v>393</v>
      </c>
      <c r="BM214" s="17" t="s">
        <v>552</v>
      </c>
    </row>
    <row r="215" spans="2:65" s="1" customFormat="1" ht="16.5" customHeight="1">
      <c r="B215" s="136"/>
      <c r="C215" s="146" t="s">
        <v>553</v>
      </c>
      <c r="D215" s="146" t="s">
        <v>189</v>
      </c>
      <c r="E215" s="147" t="s">
        <v>554</v>
      </c>
      <c r="F215" s="209" t="s">
        <v>555</v>
      </c>
      <c r="G215" s="209"/>
      <c r="H215" s="209"/>
      <c r="I215" s="209"/>
      <c r="J215" s="148" t="s">
        <v>186</v>
      </c>
      <c r="K215" s="149">
        <v>4</v>
      </c>
      <c r="L215" s="210"/>
      <c r="M215" s="210"/>
      <c r="N215" s="210">
        <f t="shared" si="30"/>
        <v>0</v>
      </c>
      <c r="O215" s="208"/>
      <c r="P215" s="208"/>
      <c r="Q215" s="208"/>
      <c r="R215" s="141"/>
      <c r="T215" s="142" t="s">
        <v>5</v>
      </c>
      <c r="U215" s="40" t="s">
        <v>37</v>
      </c>
      <c r="V215" s="143">
        <v>0</v>
      </c>
      <c r="W215" s="143">
        <f t="shared" si="31"/>
        <v>0</v>
      </c>
      <c r="X215" s="143">
        <v>7.9000000000000008E-3</v>
      </c>
      <c r="Y215" s="143">
        <f t="shared" si="32"/>
        <v>3.1600000000000003E-2</v>
      </c>
      <c r="Z215" s="143">
        <v>0</v>
      </c>
      <c r="AA215" s="144">
        <f t="shared" si="33"/>
        <v>0</v>
      </c>
      <c r="AR215" s="17" t="s">
        <v>556</v>
      </c>
      <c r="AT215" s="17" t="s">
        <v>189</v>
      </c>
      <c r="AU215" s="17" t="s">
        <v>90</v>
      </c>
      <c r="AY215" s="17" t="s">
        <v>120</v>
      </c>
      <c r="BE215" s="145">
        <f t="shared" si="34"/>
        <v>0</v>
      </c>
      <c r="BF215" s="145">
        <f t="shared" si="35"/>
        <v>0</v>
      </c>
      <c r="BG215" s="145">
        <f t="shared" si="36"/>
        <v>0</v>
      </c>
      <c r="BH215" s="145">
        <f t="shared" si="37"/>
        <v>0</v>
      </c>
      <c r="BI215" s="145">
        <f t="shared" si="38"/>
        <v>0</v>
      </c>
      <c r="BJ215" s="17" t="s">
        <v>77</v>
      </c>
      <c r="BK215" s="145">
        <f t="shared" si="39"/>
        <v>0</v>
      </c>
      <c r="BL215" s="17" t="s">
        <v>556</v>
      </c>
      <c r="BM215" s="17" t="s">
        <v>557</v>
      </c>
    </row>
    <row r="216" spans="2:65" s="1" customFormat="1" ht="16.5" customHeight="1">
      <c r="B216" s="136"/>
      <c r="C216" s="137" t="s">
        <v>558</v>
      </c>
      <c r="D216" s="137" t="s">
        <v>121</v>
      </c>
      <c r="E216" s="138" t="s">
        <v>559</v>
      </c>
      <c r="F216" s="207" t="s">
        <v>560</v>
      </c>
      <c r="G216" s="207"/>
      <c r="H216" s="207"/>
      <c r="I216" s="207"/>
      <c r="J216" s="139" t="s">
        <v>186</v>
      </c>
      <c r="K216" s="140">
        <v>10</v>
      </c>
      <c r="L216" s="208"/>
      <c r="M216" s="208"/>
      <c r="N216" s="208">
        <f t="shared" si="30"/>
        <v>0</v>
      </c>
      <c r="O216" s="208"/>
      <c r="P216" s="208"/>
      <c r="Q216" s="208"/>
      <c r="R216" s="141"/>
      <c r="T216" s="142" t="s">
        <v>5</v>
      </c>
      <c r="U216" s="40" t="s">
        <v>37</v>
      </c>
      <c r="V216" s="143">
        <v>1.0620000000000001</v>
      </c>
      <c r="W216" s="143">
        <f t="shared" si="31"/>
        <v>10.620000000000001</v>
      </c>
      <c r="X216" s="143">
        <v>1.0000000000000001E-5</v>
      </c>
      <c r="Y216" s="143">
        <f t="shared" si="32"/>
        <v>1E-4</v>
      </c>
      <c r="Z216" s="143">
        <v>0</v>
      </c>
      <c r="AA216" s="144">
        <f t="shared" si="33"/>
        <v>0</v>
      </c>
      <c r="AR216" s="17" t="s">
        <v>393</v>
      </c>
      <c r="AT216" s="17" t="s">
        <v>121</v>
      </c>
      <c r="AU216" s="17" t="s">
        <v>90</v>
      </c>
      <c r="AY216" s="17" t="s">
        <v>120</v>
      </c>
      <c r="BE216" s="145">
        <f t="shared" si="34"/>
        <v>0</v>
      </c>
      <c r="BF216" s="145">
        <f t="shared" si="35"/>
        <v>0</v>
      </c>
      <c r="BG216" s="145">
        <f t="shared" si="36"/>
        <v>0</v>
      </c>
      <c r="BH216" s="145">
        <f t="shared" si="37"/>
        <v>0</v>
      </c>
      <c r="BI216" s="145">
        <f t="shared" si="38"/>
        <v>0</v>
      </c>
      <c r="BJ216" s="17" t="s">
        <v>77</v>
      </c>
      <c r="BK216" s="145">
        <f t="shared" si="39"/>
        <v>0</v>
      </c>
      <c r="BL216" s="17" t="s">
        <v>393</v>
      </c>
      <c r="BM216" s="17" t="s">
        <v>561</v>
      </c>
    </row>
    <row r="217" spans="2:65" s="1" customFormat="1" ht="16.5" customHeight="1">
      <c r="B217" s="136"/>
      <c r="C217" s="146" t="s">
        <v>562</v>
      </c>
      <c r="D217" s="146" t="s">
        <v>189</v>
      </c>
      <c r="E217" s="147" t="s">
        <v>563</v>
      </c>
      <c r="F217" s="209" t="s">
        <v>564</v>
      </c>
      <c r="G217" s="209"/>
      <c r="H217" s="209"/>
      <c r="I217" s="209"/>
      <c r="J217" s="148" t="s">
        <v>186</v>
      </c>
      <c r="K217" s="149">
        <v>10</v>
      </c>
      <c r="L217" s="210"/>
      <c r="M217" s="210"/>
      <c r="N217" s="210">
        <f t="shared" si="30"/>
        <v>0</v>
      </c>
      <c r="O217" s="208"/>
      <c r="P217" s="208"/>
      <c r="Q217" s="208"/>
      <c r="R217" s="141"/>
      <c r="T217" s="142" t="s">
        <v>5</v>
      </c>
      <c r="U217" s="40" t="s">
        <v>37</v>
      </c>
      <c r="V217" s="143">
        <v>0</v>
      </c>
      <c r="W217" s="143">
        <f t="shared" si="31"/>
        <v>0</v>
      </c>
      <c r="X217" s="143">
        <v>1.085E-2</v>
      </c>
      <c r="Y217" s="143">
        <f t="shared" si="32"/>
        <v>0.1085</v>
      </c>
      <c r="Z217" s="143">
        <v>0</v>
      </c>
      <c r="AA217" s="144">
        <f t="shared" si="33"/>
        <v>0</v>
      </c>
      <c r="AR217" s="17" t="s">
        <v>556</v>
      </c>
      <c r="AT217" s="17" t="s">
        <v>189</v>
      </c>
      <c r="AU217" s="17" t="s">
        <v>90</v>
      </c>
      <c r="AY217" s="17" t="s">
        <v>120</v>
      </c>
      <c r="BE217" s="145">
        <f t="shared" si="34"/>
        <v>0</v>
      </c>
      <c r="BF217" s="145">
        <f t="shared" si="35"/>
        <v>0</v>
      </c>
      <c r="BG217" s="145">
        <f t="shared" si="36"/>
        <v>0</v>
      </c>
      <c r="BH217" s="145">
        <f t="shared" si="37"/>
        <v>0</v>
      </c>
      <c r="BI217" s="145">
        <f t="shared" si="38"/>
        <v>0</v>
      </c>
      <c r="BJ217" s="17" t="s">
        <v>77</v>
      </c>
      <c r="BK217" s="145">
        <f t="shared" si="39"/>
        <v>0</v>
      </c>
      <c r="BL217" s="17" t="s">
        <v>556</v>
      </c>
      <c r="BM217" s="17" t="s">
        <v>565</v>
      </c>
    </row>
    <row r="218" spans="2:65" s="1" customFormat="1" ht="16.5" customHeight="1">
      <c r="B218" s="136"/>
      <c r="C218" s="137" t="s">
        <v>566</v>
      </c>
      <c r="D218" s="137" t="s">
        <v>121</v>
      </c>
      <c r="E218" s="138" t="s">
        <v>567</v>
      </c>
      <c r="F218" s="207" t="s">
        <v>568</v>
      </c>
      <c r="G218" s="207"/>
      <c r="H218" s="207"/>
      <c r="I218" s="207"/>
      <c r="J218" s="139" t="s">
        <v>186</v>
      </c>
      <c r="K218" s="140">
        <v>1.5</v>
      </c>
      <c r="L218" s="208"/>
      <c r="M218" s="208"/>
      <c r="N218" s="208">
        <f t="shared" si="30"/>
        <v>0</v>
      </c>
      <c r="O218" s="208"/>
      <c r="P218" s="208"/>
      <c r="Q218" s="208"/>
      <c r="R218" s="141"/>
      <c r="T218" s="142" t="s">
        <v>5</v>
      </c>
      <c r="U218" s="40" t="s">
        <v>37</v>
      </c>
      <c r="V218" s="143">
        <v>1.5860000000000001</v>
      </c>
      <c r="W218" s="143">
        <f t="shared" si="31"/>
        <v>2.379</v>
      </c>
      <c r="X218" s="143">
        <v>2.0000000000000002E-5</v>
      </c>
      <c r="Y218" s="143">
        <f t="shared" si="32"/>
        <v>3.0000000000000004E-5</v>
      </c>
      <c r="Z218" s="143">
        <v>0</v>
      </c>
      <c r="AA218" s="144">
        <f t="shared" si="33"/>
        <v>0</v>
      </c>
      <c r="AR218" s="17" t="s">
        <v>393</v>
      </c>
      <c r="AT218" s="17" t="s">
        <v>121</v>
      </c>
      <c r="AU218" s="17" t="s">
        <v>90</v>
      </c>
      <c r="AY218" s="17" t="s">
        <v>120</v>
      </c>
      <c r="BE218" s="145">
        <f t="shared" si="34"/>
        <v>0</v>
      </c>
      <c r="BF218" s="145">
        <f t="shared" si="35"/>
        <v>0</v>
      </c>
      <c r="BG218" s="145">
        <f t="shared" si="36"/>
        <v>0</v>
      </c>
      <c r="BH218" s="145">
        <f t="shared" si="37"/>
        <v>0</v>
      </c>
      <c r="BI218" s="145">
        <f t="shared" si="38"/>
        <v>0</v>
      </c>
      <c r="BJ218" s="17" t="s">
        <v>77</v>
      </c>
      <c r="BK218" s="145">
        <f t="shared" si="39"/>
        <v>0</v>
      </c>
      <c r="BL218" s="17" t="s">
        <v>393</v>
      </c>
      <c r="BM218" s="17" t="s">
        <v>569</v>
      </c>
    </row>
    <row r="219" spans="2:65" s="1" customFormat="1" ht="16.5" customHeight="1">
      <c r="B219" s="136"/>
      <c r="C219" s="146" t="s">
        <v>570</v>
      </c>
      <c r="D219" s="146" t="s">
        <v>189</v>
      </c>
      <c r="E219" s="147" t="s">
        <v>571</v>
      </c>
      <c r="F219" s="209" t="s">
        <v>572</v>
      </c>
      <c r="G219" s="209"/>
      <c r="H219" s="209"/>
      <c r="I219" s="209"/>
      <c r="J219" s="148" t="s">
        <v>186</v>
      </c>
      <c r="K219" s="149">
        <v>1.5</v>
      </c>
      <c r="L219" s="210"/>
      <c r="M219" s="210"/>
      <c r="N219" s="210">
        <f t="shared" si="30"/>
        <v>0</v>
      </c>
      <c r="O219" s="208"/>
      <c r="P219" s="208"/>
      <c r="Q219" s="208"/>
      <c r="R219" s="141"/>
      <c r="T219" s="142" t="s">
        <v>5</v>
      </c>
      <c r="U219" s="40" t="s">
        <v>37</v>
      </c>
      <c r="V219" s="143">
        <v>0</v>
      </c>
      <c r="W219" s="143">
        <f t="shared" si="31"/>
        <v>0</v>
      </c>
      <c r="X219" s="143">
        <v>1.7149999999999999E-2</v>
      </c>
      <c r="Y219" s="143">
        <f t="shared" si="32"/>
        <v>2.5724999999999998E-2</v>
      </c>
      <c r="Z219" s="143">
        <v>0</v>
      </c>
      <c r="AA219" s="144">
        <f t="shared" si="33"/>
        <v>0</v>
      </c>
      <c r="AR219" s="17" t="s">
        <v>556</v>
      </c>
      <c r="AT219" s="17" t="s">
        <v>189</v>
      </c>
      <c r="AU219" s="17" t="s">
        <v>90</v>
      </c>
      <c r="AY219" s="17" t="s">
        <v>120</v>
      </c>
      <c r="BE219" s="145">
        <f t="shared" si="34"/>
        <v>0</v>
      </c>
      <c r="BF219" s="145">
        <f t="shared" si="35"/>
        <v>0</v>
      </c>
      <c r="BG219" s="145">
        <f t="shared" si="36"/>
        <v>0</v>
      </c>
      <c r="BH219" s="145">
        <f t="shared" si="37"/>
        <v>0</v>
      </c>
      <c r="BI219" s="145">
        <f t="shared" si="38"/>
        <v>0</v>
      </c>
      <c r="BJ219" s="17" t="s">
        <v>77</v>
      </c>
      <c r="BK219" s="145">
        <f t="shared" si="39"/>
        <v>0</v>
      </c>
      <c r="BL219" s="17" t="s">
        <v>556</v>
      </c>
      <c r="BM219" s="17" t="s">
        <v>573</v>
      </c>
    </row>
    <row r="220" spans="2:65" s="1" customFormat="1" ht="16.5" customHeight="1">
      <c r="B220" s="136"/>
      <c r="C220" s="137" t="s">
        <v>574</v>
      </c>
      <c r="D220" s="137" t="s">
        <v>121</v>
      </c>
      <c r="E220" s="138" t="s">
        <v>575</v>
      </c>
      <c r="F220" s="207" t="s">
        <v>576</v>
      </c>
      <c r="G220" s="207"/>
      <c r="H220" s="207"/>
      <c r="I220" s="207"/>
      <c r="J220" s="139" t="s">
        <v>186</v>
      </c>
      <c r="K220" s="140">
        <v>2</v>
      </c>
      <c r="L220" s="208"/>
      <c r="M220" s="208"/>
      <c r="N220" s="208">
        <f t="shared" si="30"/>
        <v>0</v>
      </c>
      <c r="O220" s="208"/>
      <c r="P220" s="208"/>
      <c r="Q220" s="208"/>
      <c r="R220" s="141"/>
      <c r="T220" s="142" t="s">
        <v>5</v>
      </c>
      <c r="U220" s="40" t="s">
        <v>37</v>
      </c>
      <c r="V220" s="143">
        <v>2.5049999999999999</v>
      </c>
      <c r="W220" s="143">
        <f t="shared" si="31"/>
        <v>5.01</v>
      </c>
      <c r="X220" s="143">
        <v>3.0000000000000001E-5</v>
      </c>
      <c r="Y220" s="143">
        <f t="shared" si="32"/>
        <v>6.0000000000000002E-5</v>
      </c>
      <c r="Z220" s="143">
        <v>0</v>
      </c>
      <c r="AA220" s="144">
        <f t="shared" si="33"/>
        <v>0</v>
      </c>
      <c r="AR220" s="17" t="s">
        <v>393</v>
      </c>
      <c r="AT220" s="17" t="s">
        <v>121</v>
      </c>
      <c r="AU220" s="17" t="s">
        <v>90</v>
      </c>
      <c r="AY220" s="17" t="s">
        <v>120</v>
      </c>
      <c r="BE220" s="145">
        <f t="shared" si="34"/>
        <v>0</v>
      </c>
      <c r="BF220" s="145">
        <f t="shared" si="35"/>
        <v>0</v>
      </c>
      <c r="BG220" s="145">
        <f t="shared" si="36"/>
        <v>0</v>
      </c>
      <c r="BH220" s="145">
        <f t="shared" si="37"/>
        <v>0</v>
      </c>
      <c r="BI220" s="145">
        <f t="shared" si="38"/>
        <v>0</v>
      </c>
      <c r="BJ220" s="17" t="s">
        <v>77</v>
      </c>
      <c r="BK220" s="145">
        <f t="shared" si="39"/>
        <v>0</v>
      </c>
      <c r="BL220" s="17" t="s">
        <v>393</v>
      </c>
      <c r="BM220" s="17" t="s">
        <v>577</v>
      </c>
    </row>
    <row r="221" spans="2:65" s="1" customFormat="1" ht="16.5" customHeight="1">
      <c r="B221" s="136"/>
      <c r="C221" s="146" t="s">
        <v>578</v>
      </c>
      <c r="D221" s="146" t="s">
        <v>189</v>
      </c>
      <c r="E221" s="147" t="s">
        <v>579</v>
      </c>
      <c r="F221" s="209" t="s">
        <v>580</v>
      </c>
      <c r="G221" s="209"/>
      <c r="H221" s="209"/>
      <c r="I221" s="209"/>
      <c r="J221" s="148" t="s">
        <v>186</v>
      </c>
      <c r="K221" s="149">
        <v>2</v>
      </c>
      <c r="L221" s="210"/>
      <c r="M221" s="210"/>
      <c r="N221" s="210">
        <f t="shared" si="30"/>
        <v>0</v>
      </c>
      <c r="O221" s="208"/>
      <c r="P221" s="208"/>
      <c r="Q221" s="208"/>
      <c r="R221" s="141"/>
      <c r="T221" s="142" t="s">
        <v>5</v>
      </c>
      <c r="U221" s="40" t="s">
        <v>37</v>
      </c>
      <c r="V221" s="143">
        <v>0</v>
      </c>
      <c r="W221" s="143">
        <f t="shared" si="31"/>
        <v>0</v>
      </c>
      <c r="X221" s="143">
        <v>3.3050000000000003E-2</v>
      </c>
      <c r="Y221" s="143">
        <f t="shared" si="32"/>
        <v>6.6100000000000006E-2</v>
      </c>
      <c r="Z221" s="143">
        <v>0</v>
      </c>
      <c r="AA221" s="144">
        <f t="shared" si="33"/>
        <v>0</v>
      </c>
      <c r="AR221" s="17" t="s">
        <v>556</v>
      </c>
      <c r="AT221" s="17" t="s">
        <v>189</v>
      </c>
      <c r="AU221" s="17" t="s">
        <v>90</v>
      </c>
      <c r="AY221" s="17" t="s">
        <v>120</v>
      </c>
      <c r="BE221" s="145">
        <f t="shared" si="34"/>
        <v>0</v>
      </c>
      <c r="BF221" s="145">
        <f t="shared" si="35"/>
        <v>0</v>
      </c>
      <c r="BG221" s="145">
        <f t="shared" si="36"/>
        <v>0</v>
      </c>
      <c r="BH221" s="145">
        <f t="shared" si="37"/>
        <v>0</v>
      </c>
      <c r="BI221" s="145">
        <f t="shared" si="38"/>
        <v>0</v>
      </c>
      <c r="BJ221" s="17" t="s">
        <v>77</v>
      </c>
      <c r="BK221" s="145">
        <f t="shared" si="39"/>
        <v>0</v>
      </c>
      <c r="BL221" s="17" t="s">
        <v>556</v>
      </c>
      <c r="BM221" s="17" t="s">
        <v>581</v>
      </c>
    </row>
    <row r="222" spans="2:65" s="1" customFormat="1" ht="25.5" customHeight="1">
      <c r="B222" s="136"/>
      <c r="C222" s="137" t="s">
        <v>582</v>
      </c>
      <c r="D222" s="137" t="s">
        <v>121</v>
      </c>
      <c r="E222" s="138" t="s">
        <v>583</v>
      </c>
      <c r="F222" s="207" t="s">
        <v>584</v>
      </c>
      <c r="G222" s="207"/>
      <c r="H222" s="207"/>
      <c r="I222" s="207"/>
      <c r="J222" s="139" t="s">
        <v>196</v>
      </c>
      <c r="K222" s="140">
        <v>6</v>
      </c>
      <c r="L222" s="208"/>
      <c r="M222" s="208"/>
      <c r="N222" s="208">
        <f t="shared" si="30"/>
        <v>0</v>
      </c>
      <c r="O222" s="208"/>
      <c r="P222" s="208"/>
      <c r="Q222" s="208"/>
      <c r="R222" s="141"/>
      <c r="T222" s="142" t="s">
        <v>5</v>
      </c>
      <c r="U222" s="40" t="s">
        <v>37</v>
      </c>
      <c r="V222" s="143">
        <v>2.0880000000000001</v>
      </c>
      <c r="W222" s="143">
        <f t="shared" si="31"/>
        <v>12.528</v>
      </c>
      <c r="X222" s="143">
        <v>6.0000000000000002E-5</v>
      </c>
      <c r="Y222" s="143">
        <f t="shared" si="32"/>
        <v>3.6000000000000002E-4</v>
      </c>
      <c r="Z222" s="143">
        <v>0</v>
      </c>
      <c r="AA222" s="144">
        <f t="shared" si="33"/>
        <v>0</v>
      </c>
      <c r="AR222" s="17" t="s">
        <v>393</v>
      </c>
      <c r="AT222" s="17" t="s">
        <v>121</v>
      </c>
      <c r="AU222" s="17" t="s">
        <v>90</v>
      </c>
      <c r="AY222" s="17" t="s">
        <v>120</v>
      </c>
      <c r="BE222" s="145">
        <f t="shared" si="34"/>
        <v>0</v>
      </c>
      <c r="BF222" s="145">
        <f t="shared" si="35"/>
        <v>0</v>
      </c>
      <c r="BG222" s="145">
        <f t="shared" si="36"/>
        <v>0</v>
      </c>
      <c r="BH222" s="145">
        <f t="shared" si="37"/>
        <v>0</v>
      </c>
      <c r="BI222" s="145">
        <f t="shared" si="38"/>
        <v>0</v>
      </c>
      <c r="BJ222" s="17" t="s">
        <v>77</v>
      </c>
      <c r="BK222" s="145">
        <f t="shared" si="39"/>
        <v>0</v>
      </c>
      <c r="BL222" s="17" t="s">
        <v>393</v>
      </c>
      <c r="BM222" s="17" t="s">
        <v>585</v>
      </c>
    </row>
    <row r="223" spans="2:65" s="1" customFormat="1" ht="16.5" customHeight="1">
      <c r="B223" s="136"/>
      <c r="C223" s="146" t="s">
        <v>586</v>
      </c>
      <c r="D223" s="146" t="s">
        <v>189</v>
      </c>
      <c r="E223" s="147" t="s">
        <v>587</v>
      </c>
      <c r="F223" s="209" t="s">
        <v>588</v>
      </c>
      <c r="G223" s="209"/>
      <c r="H223" s="209"/>
      <c r="I223" s="209"/>
      <c r="J223" s="148" t="s">
        <v>589</v>
      </c>
      <c r="K223" s="149">
        <v>2</v>
      </c>
      <c r="L223" s="210"/>
      <c r="M223" s="210"/>
      <c r="N223" s="210">
        <f t="shared" si="30"/>
        <v>0</v>
      </c>
      <c r="O223" s="208"/>
      <c r="P223" s="208"/>
      <c r="Q223" s="208"/>
      <c r="R223" s="141"/>
      <c r="T223" s="142" t="s">
        <v>5</v>
      </c>
      <c r="U223" s="40" t="s">
        <v>37</v>
      </c>
      <c r="V223" s="143">
        <v>0</v>
      </c>
      <c r="W223" s="143">
        <f t="shared" si="31"/>
        <v>0</v>
      </c>
      <c r="X223" s="143">
        <v>5.0000000000000002E-5</v>
      </c>
      <c r="Y223" s="143">
        <f t="shared" si="32"/>
        <v>1E-4</v>
      </c>
      <c r="Z223" s="143">
        <v>0</v>
      </c>
      <c r="AA223" s="144">
        <f t="shared" si="33"/>
        <v>0</v>
      </c>
      <c r="AR223" s="17" t="s">
        <v>556</v>
      </c>
      <c r="AT223" s="17" t="s">
        <v>189</v>
      </c>
      <c r="AU223" s="17" t="s">
        <v>90</v>
      </c>
      <c r="AY223" s="17" t="s">
        <v>120</v>
      </c>
      <c r="BE223" s="145">
        <f t="shared" si="34"/>
        <v>0</v>
      </c>
      <c r="BF223" s="145">
        <f t="shared" si="35"/>
        <v>0</v>
      </c>
      <c r="BG223" s="145">
        <f t="shared" si="36"/>
        <v>0</v>
      </c>
      <c r="BH223" s="145">
        <f t="shared" si="37"/>
        <v>0</v>
      </c>
      <c r="BI223" s="145">
        <f t="shared" si="38"/>
        <v>0</v>
      </c>
      <c r="BJ223" s="17" t="s">
        <v>77</v>
      </c>
      <c r="BK223" s="145">
        <f t="shared" si="39"/>
        <v>0</v>
      </c>
      <c r="BL223" s="17" t="s">
        <v>556</v>
      </c>
      <c r="BM223" s="17" t="s">
        <v>590</v>
      </c>
    </row>
    <row r="224" spans="2:65" s="1" customFormat="1" ht="16.5" customHeight="1">
      <c r="B224" s="136"/>
      <c r="C224" s="146" t="s">
        <v>591</v>
      </c>
      <c r="D224" s="146" t="s">
        <v>189</v>
      </c>
      <c r="E224" s="147" t="s">
        <v>592</v>
      </c>
      <c r="F224" s="209" t="s">
        <v>593</v>
      </c>
      <c r="G224" s="209"/>
      <c r="H224" s="209"/>
      <c r="I224" s="209"/>
      <c r="J224" s="148" t="s">
        <v>196</v>
      </c>
      <c r="K224" s="149">
        <v>4</v>
      </c>
      <c r="L224" s="210"/>
      <c r="M224" s="210"/>
      <c r="N224" s="210">
        <f t="shared" si="30"/>
        <v>0</v>
      </c>
      <c r="O224" s="208"/>
      <c r="P224" s="208"/>
      <c r="Q224" s="208"/>
      <c r="R224" s="141"/>
      <c r="T224" s="142" t="s">
        <v>5</v>
      </c>
      <c r="U224" s="40" t="s">
        <v>37</v>
      </c>
      <c r="V224" s="143">
        <v>0</v>
      </c>
      <c r="W224" s="143">
        <f t="shared" si="31"/>
        <v>0</v>
      </c>
      <c r="X224" s="143">
        <v>2.5000000000000001E-3</v>
      </c>
      <c r="Y224" s="143">
        <f t="shared" si="32"/>
        <v>0.01</v>
      </c>
      <c r="Z224" s="143">
        <v>0</v>
      </c>
      <c r="AA224" s="144">
        <f t="shared" si="33"/>
        <v>0</v>
      </c>
      <c r="AR224" s="17" t="s">
        <v>556</v>
      </c>
      <c r="AT224" s="17" t="s">
        <v>189</v>
      </c>
      <c r="AU224" s="17" t="s">
        <v>90</v>
      </c>
      <c r="AY224" s="17" t="s">
        <v>120</v>
      </c>
      <c r="BE224" s="145">
        <f t="shared" si="34"/>
        <v>0</v>
      </c>
      <c r="BF224" s="145">
        <f t="shared" si="35"/>
        <v>0</v>
      </c>
      <c r="BG224" s="145">
        <f t="shared" si="36"/>
        <v>0</v>
      </c>
      <c r="BH224" s="145">
        <f t="shared" si="37"/>
        <v>0</v>
      </c>
      <c r="BI224" s="145">
        <f t="shared" si="38"/>
        <v>0</v>
      </c>
      <c r="BJ224" s="17" t="s">
        <v>77</v>
      </c>
      <c r="BK224" s="145">
        <f t="shared" si="39"/>
        <v>0</v>
      </c>
      <c r="BL224" s="17" t="s">
        <v>556</v>
      </c>
      <c r="BM224" s="17" t="s">
        <v>594</v>
      </c>
    </row>
    <row r="225" spans="2:65" s="1" customFormat="1" ht="25.5" customHeight="1">
      <c r="B225" s="136"/>
      <c r="C225" s="137" t="s">
        <v>595</v>
      </c>
      <c r="D225" s="137" t="s">
        <v>121</v>
      </c>
      <c r="E225" s="138" t="s">
        <v>596</v>
      </c>
      <c r="F225" s="207" t="s">
        <v>597</v>
      </c>
      <c r="G225" s="207"/>
      <c r="H225" s="207"/>
      <c r="I225" s="207"/>
      <c r="J225" s="139" t="s">
        <v>196</v>
      </c>
      <c r="K225" s="140">
        <v>10</v>
      </c>
      <c r="L225" s="208"/>
      <c r="M225" s="208"/>
      <c r="N225" s="208">
        <f t="shared" si="30"/>
        <v>0</v>
      </c>
      <c r="O225" s="208"/>
      <c r="P225" s="208"/>
      <c r="Q225" s="208"/>
      <c r="R225" s="141"/>
      <c r="T225" s="142" t="s">
        <v>5</v>
      </c>
      <c r="U225" s="40" t="s">
        <v>37</v>
      </c>
      <c r="V225" s="143">
        <v>2.9910000000000001</v>
      </c>
      <c r="W225" s="143">
        <f t="shared" si="31"/>
        <v>29.91</v>
      </c>
      <c r="X225" s="143">
        <v>9.0000000000000006E-5</v>
      </c>
      <c r="Y225" s="143">
        <f t="shared" si="32"/>
        <v>9.0000000000000008E-4</v>
      </c>
      <c r="Z225" s="143">
        <v>0</v>
      </c>
      <c r="AA225" s="144">
        <f t="shared" si="33"/>
        <v>0</v>
      </c>
      <c r="AR225" s="17" t="s">
        <v>393</v>
      </c>
      <c r="AT225" s="17" t="s">
        <v>121</v>
      </c>
      <c r="AU225" s="17" t="s">
        <v>90</v>
      </c>
      <c r="AY225" s="17" t="s">
        <v>120</v>
      </c>
      <c r="BE225" s="145">
        <f t="shared" si="34"/>
        <v>0</v>
      </c>
      <c r="BF225" s="145">
        <f t="shared" si="35"/>
        <v>0</v>
      </c>
      <c r="BG225" s="145">
        <f t="shared" si="36"/>
        <v>0</v>
      </c>
      <c r="BH225" s="145">
        <f t="shared" si="37"/>
        <v>0</v>
      </c>
      <c r="BI225" s="145">
        <f t="shared" si="38"/>
        <v>0</v>
      </c>
      <c r="BJ225" s="17" t="s">
        <v>77</v>
      </c>
      <c r="BK225" s="145">
        <f t="shared" si="39"/>
        <v>0</v>
      </c>
      <c r="BL225" s="17" t="s">
        <v>393</v>
      </c>
      <c r="BM225" s="17" t="s">
        <v>598</v>
      </c>
    </row>
    <row r="226" spans="2:65" s="1" customFormat="1" ht="16.5" customHeight="1">
      <c r="B226" s="136"/>
      <c r="C226" s="146" t="s">
        <v>599</v>
      </c>
      <c r="D226" s="146" t="s">
        <v>189</v>
      </c>
      <c r="E226" s="147" t="s">
        <v>600</v>
      </c>
      <c r="F226" s="209" t="s">
        <v>601</v>
      </c>
      <c r="G226" s="209"/>
      <c r="H226" s="209"/>
      <c r="I226" s="209"/>
      <c r="J226" s="148" t="s">
        <v>602</v>
      </c>
      <c r="K226" s="149">
        <v>5</v>
      </c>
      <c r="L226" s="210"/>
      <c r="M226" s="210"/>
      <c r="N226" s="210">
        <f t="shared" si="30"/>
        <v>0</v>
      </c>
      <c r="O226" s="208"/>
      <c r="P226" s="208"/>
      <c r="Q226" s="208"/>
      <c r="R226" s="141"/>
      <c r="T226" s="142" t="s">
        <v>5</v>
      </c>
      <c r="U226" s="40" t="s">
        <v>37</v>
      </c>
      <c r="V226" s="143">
        <v>0</v>
      </c>
      <c r="W226" s="143">
        <f t="shared" si="31"/>
        <v>0</v>
      </c>
      <c r="X226" s="143">
        <v>5.5000000000000003E-4</v>
      </c>
      <c r="Y226" s="143">
        <f t="shared" si="32"/>
        <v>2.7500000000000003E-3</v>
      </c>
      <c r="Z226" s="143">
        <v>0</v>
      </c>
      <c r="AA226" s="144">
        <f t="shared" si="33"/>
        <v>0</v>
      </c>
      <c r="AR226" s="17" t="s">
        <v>556</v>
      </c>
      <c r="AT226" s="17" t="s">
        <v>189</v>
      </c>
      <c r="AU226" s="17" t="s">
        <v>90</v>
      </c>
      <c r="AY226" s="17" t="s">
        <v>120</v>
      </c>
      <c r="BE226" s="145">
        <f t="shared" si="34"/>
        <v>0</v>
      </c>
      <c r="BF226" s="145">
        <f t="shared" si="35"/>
        <v>0</v>
      </c>
      <c r="BG226" s="145">
        <f t="shared" si="36"/>
        <v>0</v>
      </c>
      <c r="BH226" s="145">
        <f t="shared" si="37"/>
        <v>0</v>
      </c>
      <c r="BI226" s="145">
        <f t="shared" si="38"/>
        <v>0</v>
      </c>
      <c r="BJ226" s="17" t="s">
        <v>77</v>
      </c>
      <c r="BK226" s="145">
        <f t="shared" si="39"/>
        <v>0</v>
      </c>
      <c r="BL226" s="17" t="s">
        <v>556</v>
      </c>
      <c r="BM226" s="17" t="s">
        <v>603</v>
      </c>
    </row>
    <row r="227" spans="2:65" s="1" customFormat="1" ht="16.5" customHeight="1">
      <c r="B227" s="136"/>
      <c r="C227" s="146" t="s">
        <v>604</v>
      </c>
      <c r="D227" s="146" t="s">
        <v>189</v>
      </c>
      <c r="E227" s="147" t="s">
        <v>605</v>
      </c>
      <c r="F227" s="209" t="s">
        <v>606</v>
      </c>
      <c r="G227" s="209"/>
      <c r="H227" s="209"/>
      <c r="I227" s="209"/>
      <c r="J227" s="148" t="s">
        <v>589</v>
      </c>
      <c r="K227" s="149">
        <v>5</v>
      </c>
      <c r="L227" s="210"/>
      <c r="M227" s="210"/>
      <c r="N227" s="210">
        <f t="shared" si="30"/>
        <v>0</v>
      </c>
      <c r="O227" s="208"/>
      <c r="P227" s="208"/>
      <c r="Q227" s="208"/>
      <c r="R227" s="141"/>
      <c r="T227" s="142" t="s">
        <v>5</v>
      </c>
      <c r="U227" s="40" t="s">
        <v>37</v>
      </c>
      <c r="V227" s="143">
        <v>0</v>
      </c>
      <c r="W227" s="143">
        <f t="shared" si="31"/>
        <v>0</v>
      </c>
      <c r="X227" s="143">
        <v>5.0000000000000002E-5</v>
      </c>
      <c r="Y227" s="143">
        <f t="shared" si="32"/>
        <v>2.5000000000000001E-4</v>
      </c>
      <c r="Z227" s="143">
        <v>0</v>
      </c>
      <c r="AA227" s="144">
        <f t="shared" si="33"/>
        <v>0</v>
      </c>
      <c r="AR227" s="17" t="s">
        <v>556</v>
      </c>
      <c r="AT227" s="17" t="s">
        <v>189</v>
      </c>
      <c r="AU227" s="17" t="s">
        <v>90</v>
      </c>
      <c r="AY227" s="17" t="s">
        <v>120</v>
      </c>
      <c r="BE227" s="145">
        <f t="shared" si="34"/>
        <v>0</v>
      </c>
      <c r="BF227" s="145">
        <f t="shared" si="35"/>
        <v>0</v>
      </c>
      <c r="BG227" s="145">
        <f t="shared" si="36"/>
        <v>0</v>
      </c>
      <c r="BH227" s="145">
        <f t="shared" si="37"/>
        <v>0</v>
      </c>
      <c r="BI227" s="145">
        <f t="shared" si="38"/>
        <v>0</v>
      </c>
      <c r="BJ227" s="17" t="s">
        <v>77</v>
      </c>
      <c r="BK227" s="145">
        <f t="shared" si="39"/>
        <v>0</v>
      </c>
      <c r="BL227" s="17" t="s">
        <v>556</v>
      </c>
      <c r="BM227" s="17" t="s">
        <v>607</v>
      </c>
    </row>
    <row r="228" spans="2:65" s="1" customFormat="1" ht="25.5" customHeight="1">
      <c r="B228" s="136"/>
      <c r="C228" s="137" t="s">
        <v>608</v>
      </c>
      <c r="D228" s="137" t="s">
        <v>121</v>
      </c>
      <c r="E228" s="138" t="s">
        <v>609</v>
      </c>
      <c r="F228" s="207" t="s">
        <v>610</v>
      </c>
      <c r="G228" s="207"/>
      <c r="H228" s="207"/>
      <c r="I228" s="207"/>
      <c r="J228" s="139" t="s">
        <v>196</v>
      </c>
      <c r="K228" s="140">
        <v>1</v>
      </c>
      <c r="L228" s="208"/>
      <c r="M228" s="208"/>
      <c r="N228" s="208">
        <f t="shared" si="30"/>
        <v>0</v>
      </c>
      <c r="O228" s="208"/>
      <c r="P228" s="208"/>
      <c r="Q228" s="208"/>
      <c r="R228" s="141"/>
      <c r="T228" s="142" t="s">
        <v>5</v>
      </c>
      <c r="U228" s="40" t="s">
        <v>37</v>
      </c>
      <c r="V228" s="143">
        <v>3.097</v>
      </c>
      <c r="W228" s="143">
        <f t="shared" si="31"/>
        <v>3.097</v>
      </c>
      <c r="X228" s="143">
        <v>9.0000000000000006E-5</v>
      </c>
      <c r="Y228" s="143">
        <f t="shared" si="32"/>
        <v>9.0000000000000006E-5</v>
      </c>
      <c r="Z228" s="143">
        <v>0</v>
      </c>
      <c r="AA228" s="144">
        <f t="shared" si="33"/>
        <v>0</v>
      </c>
      <c r="AR228" s="17" t="s">
        <v>393</v>
      </c>
      <c r="AT228" s="17" t="s">
        <v>121</v>
      </c>
      <c r="AU228" s="17" t="s">
        <v>90</v>
      </c>
      <c r="AY228" s="17" t="s">
        <v>120</v>
      </c>
      <c r="BE228" s="145">
        <f t="shared" si="34"/>
        <v>0</v>
      </c>
      <c r="BF228" s="145">
        <f t="shared" si="35"/>
        <v>0</v>
      </c>
      <c r="BG228" s="145">
        <f t="shared" si="36"/>
        <v>0</v>
      </c>
      <c r="BH228" s="145">
        <f t="shared" si="37"/>
        <v>0</v>
      </c>
      <c r="BI228" s="145">
        <f t="shared" si="38"/>
        <v>0</v>
      </c>
      <c r="BJ228" s="17" t="s">
        <v>77</v>
      </c>
      <c r="BK228" s="145">
        <f t="shared" si="39"/>
        <v>0</v>
      </c>
      <c r="BL228" s="17" t="s">
        <v>393</v>
      </c>
      <c r="BM228" s="17" t="s">
        <v>611</v>
      </c>
    </row>
    <row r="229" spans="2:65" s="1" customFormat="1" ht="16.5" customHeight="1">
      <c r="B229" s="136"/>
      <c r="C229" s="146" t="s">
        <v>612</v>
      </c>
      <c r="D229" s="146" t="s">
        <v>189</v>
      </c>
      <c r="E229" s="147" t="s">
        <v>613</v>
      </c>
      <c r="F229" s="209" t="s">
        <v>614</v>
      </c>
      <c r="G229" s="209"/>
      <c r="H229" s="209"/>
      <c r="I229" s="209"/>
      <c r="J229" s="148" t="s">
        <v>589</v>
      </c>
      <c r="K229" s="149">
        <v>1</v>
      </c>
      <c r="L229" s="210"/>
      <c r="M229" s="210"/>
      <c r="N229" s="210">
        <f t="shared" si="30"/>
        <v>0</v>
      </c>
      <c r="O229" s="208"/>
      <c r="P229" s="208"/>
      <c r="Q229" s="208"/>
      <c r="R229" s="141"/>
      <c r="T229" s="142" t="s">
        <v>5</v>
      </c>
      <c r="U229" s="40" t="s">
        <v>37</v>
      </c>
      <c r="V229" s="143">
        <v>0</v>
      </c>
      <c r="W229" s="143">
        <f t="shared" si="31"/>
        <v>0</v>
      </c>
      <c r="X229" s="143">
        <v>1E-3</v>
      </c>
      <c r="Y229" s="143">
        <f t="shared" si="32"/>
        <v>1E-3</v>
      </c>
      <c r="Z229" s="143">
        <v>0</v>
      </c>
      <c r="AA229" s="144">
        <f t="shared" si="33"/>
        <v>0</v>
      </c>
      <c r="AR229" s="17" t="s">
        <v>556</v>
      </c>
      <c r="AT229" s="17" t="s">
        <v>189</v>
      </c>
      <c r="AU229" s="17" t="s">
        <v>90</v>
      </c>
      <c r="AY229" s="17" t="s">
        <v>120</v>
      </c>
      <c r="BE229" s="145">
        <f t="shared" si="34"/>
        <v>0</v>
      </c>
      <c r="BF229" s="145">
        <f t="shared" si="35"/>
        <v>0</v>
      </c>
      <c r="BG229" s="145">
        <f t="shared" si="36"/>
        <v>0</v>
      </c>
      <c r="BH229" s="145">
        <f t="shared" si="37"/>
        <v>0</v>
      </c>
      <c r="BI229" s="145">
        <f t="shared" si="38"/>
        <v>0</v>
      </c>
      <c r="BJ229" s="17" t="s">
        <v>77</v>
      </c>
      <c r="BK229" s="145">
        <f t="shared" si="39"/>
        <v>0</v>
      </c>
      <c r="BL229" s="17" t="s">
        <v>556</v>
      </c>
      <c r="BM229" s="17" t="s">
        <v>615</v>
      </c>
    </row>
    <row r="230" spans="2:65" s="1" customFormat="1" ht="25.5" customHeight="1">
      <c r="B230" s="136"/>
      <c r="C230" s="137" t="s">
        <v>616</v>
      </c>
      <c r="D230" s="137" t="s">
        <v>121</v>
      </c>
      <c r="E230" s="138" t="s">
        <v>617</v>
      </c>
      <c r="F230" s="207" t="s">
        <v>618</v>
      </c>
      <c r="G230" s="207"/>
      <c r="H230" s="207"/>
      <c r="I230" s="207"/>
      <c r="J230" s="139" t="s">
        <v>196</v>
      </c>
      <c r="K230" s="140">
        <v>10</v>
      </c>
      <c r="L230" s="208"/>
      <c r="M230" s="208"/>
      <c r="N230" s="208">
        <f t="shared" si="30"/>
        <v>0</v>
      </c>
      <c r="O230" s="208"/>
      <c r="P230" s="208"/>
      <c r="Q230" s="208"/>
      <c r="R230" s="141"/>
      <c r="T230" s="142" t="s">
        <v>5</v>
      </c>
      <c r="U230" s="40" t="s">
        <v>37</v>
      </c>
      <c r="V230" s="143">
        <v>0.23799999999999999</v>
      </c>
      <c r="W230" s="143">
        <f t="shared" si="31"/>
        <v>2.38</v>
      </c>
      <c r="X230" s="143">
        <v>3.0000000000000001E-5</v>
      </c>
      <c r="Y230" s="143">
        <f t="shared" si="32"/>
        <v>3.0000000000000003E-4</v>
      </c>
      <c r="Z230" s="143">
        <v>0</v>
      </c>
      <c r="AA230" s="144">
        <f t="shared" si="33"/>
        <v>0</v>
      </c>
      <c r="AR230" s="17" t="s">
        <v>393</v>
      </c>
      <c r="AT230" s="17" t="s">
        <v>121</v>
      </c>
      <c r="AU230" s="17" t="s">
        <v>90</v>
      </c>
      <c r="AY230" s="17" t="s">
        <v>120</v>
      </c>
      <c r="BE230" s="145">
        <f t="shared" si="34"/>
        <v>0</v>
      </c>
      <c r="BF230" s="145">
        <f t="shared" si="35"/>
        <v>0</v>
      </c>
      <c r="BG230" s="145">
        <f t="shared" si="36"/>
        <v>0</v>
      </c>
      <c r="BH230" s="145">
        <f t="shared" si="37"/>
        <v>0</v>
      </c>
      <c r="BI230" s="145">
        <f t="shared" si="38"/>
        <v>0</v>
      </c>
      <c r="BJ230" s="17" t="s">
        <v>77</v>
      </c>
      <c r="BK230" s="145">
        <f t="shared" si="39"/>
        <v>0</v>
      </c>
      <c r="BL230" s="17" t="s">
        <v>393</v>
      </c>
      <c r="BM230" s="17" t="s">
        <v>619</v>
      </c>
    </row>
    <row r="231" spans="2:65" s="1" customFormat="1" ht="25.5" customHeight="1">
      <c r="B231" s="136"/>
      <c r="C231" s="137" t="s">
        <v>620</v>
      </c>
      <c r="D231" s="137" t="s">
        <v>121</v>
      </c>
      <c r="E231" s="138" t="s">
        <v>621</v>
      </c>
      <c r="F231" s="207" t="s">
        <v>622</v>
      </c>
      <c r="G231" s="207"/>
      <c r="H231" s="207"/>
      <c r="I231" s="207"/>
      <c r="J231" s="139" t="s">
        <v>196</v>
      </c>
      <c r="K231" s="140">
        <v>15</v>
      </c>
      <c r="L231" s="208"/>
      <c r="M231" s="208"/>
      <c r="N231" s="208">
        <f t="shared" si="30"/>
        <v>0</v>
      </c>
      <c r="O231" s="208"/>
      <c r="P231" s="208"/>
      <c r="Q231" s="208"/>
      <c r="R231" s="141"/>
      <c r="T231" s="142" t="s">
        <v>5</v>
      </c>
      <c r="U231" s="40" t="s">
        <v>37</v>
      </c>
      <c r="V231" s="143">
        <v>0.252</v>
      </c>
      <c r="W231" s="143">
        <f t="shared" si="31"/>
        <v>3.7800000000000002</v>
      </c>
      <c r="X231" s="143">
        <v>3.0000000000000001E-5</v>
      </c>
      <c r="Y231" s="143">
        <f t="shared" si="32"/>
        <v>4.4999999999999999E-4</v>
      </c>
      <c r="Z231" s="143">
        <v>0</v>
      </c>
      <c r="AA231" s="144">
        <f t="shared" si="33"/>
        <v>0</v>
      </c>
      <c r="AR231" s="17" t="s">
        <v>393</v>
      </c>
      <c r="AT231" s="17" t="s">
        <v>121</v>
      </c>
      <c r="AU231" s="17" t="s">
        <v>90</v>
      </c>
      <c r="AY231" s="17" t="s">
        <v>120</v>
      </c>
      <c r="BE231" s="145">
        <f t="shared" si="34"/>
        <v>0</v>
      </c>
      <c r="BF231" s="145">
        <f t="shared" si="35"/>
        <v>0</v>
      </c>
      <c r="BG231" s="145">
        <f t="shared" si="36"/>
        <v>0</v>
      </c>
      <c r="BH231" s="145">
        <f t="shared" si="37"/>
        <v>0</v>
      </c>
      <c r="BI231" s="145">
        <f t="shared" si="38"/>
        <v>0</v>
      </c>
      <c r="BJ231" s="17" t="s">
        <v>77</v>
      </c>
      <c r="BK231" s="145">
        <f t="shared" si="39"/>
        <v>0</v>
      </c>
      <c r="BL231" s="17" t="s">
        <v>393</v>
      </c>
      <c r="BM231" s="17" t="s">
        <v>623</v>
      </c>
    </row>
    <row r="232" spans="2:65" s="1" customFormat="1" ht="25.5" customHeight="1">
      <c r="B232" s="136"/>
      <c r="C232" s="137" t="s">
        <v>624</v>
      </c>
      <c r="D232" s="137" t="s">
        <v>121</v>
      </c>
      <c r="E232" s="138" t="s">
        <v>625</v>
      </c>
      <c r="F232" s="207" t="s">
        <v>626</v>
      </c>
      <c r="G232" s="207"/>
      <c r="H232" s="207"/>
      <c r="I232" s="207"/>
      <c r="J232" s="139" t="s">
        <v>196</v>
      </c>
      <c r="K232" s="140">
        <v>1</v>
      </c>
      <c r="L232" s="208"/>
      <c r="M232" s="208"/>
      <c r="N232" s="208">
        <f t="shared" si="30"/>
        <v>0</v>
      </c>
      <c r="O232" s="208"/>
      <c r="P232" s="208"/>
      <c r="Q232" s="208"/>
      <c r="R232" s="141"/>
      <c r="T232" s="142" t="s">
        <v>5</v>
      </c>
      <c r="U232" s="40" t="s">
        <v>37</v>
      </c>
      <c r="V232" s="143">
        <v>0.32</v>
      </c>
      <c r="W232" s="143">
        <f t="shared" si="31"/>
        <v>0.32</v>
      </c>
      <c r="X232" s="143">
        <v>4.0000000000000003E-5</v>
      </c>
      <c r="Y232" s="143">
        <f t="shared" si="32"/>
        <v>4.0000000000000003E-5</v>
      </c>
      <c r="Z232" s="143">
        <v>0</v>
      </c>
      <c r="AA232" s="144">
        <f t="shared" si="33"/>
        <v>0</v>
      </c>
      <c r="AR232" s="17" t="s">
        <v>393</v>
      </c>
      <c r="AT232" s="17" t="s">
        <v>121</v>
      </c>
      <c r="AU232" s="17" t="s">
        <v>90</v>
      </c>
      <c r="AY232" s="17" t="s">
        <v>120</v>
      </c>
      <c r="BE232" s="145">
        <f t="shared" si="34"/>
        <v>0</v>
      </c>
      <c r="BF232" s="145">
        <f t="shared" si="35"/>
        <v>0</v>
      </c>
      <c r="BG232" s="145">
        <f t="shared" si="36"/>
        <v>0</v>
      </c>
      <c r="BH232" s="145">
        <f t="shared" si="37"/>
        <v>0</v>
      </c>
      <c r="BI232" s="145">
        <f t="shared" si="38"/>
        <v>0</v>
      </c>
      <c r="BJ232" s="17" t="s">
        <v>77</v>
      </c>
      <c r="BK232" s="145">
        <f t="shared" si="39"/>
        <v>0</v>
      </c>
      <c r="BL232" s="17" t="s">
        <v>393</v>
      </c>
      <c r="BM232" s="17" t="s">
        <v>627</v>
      </c>
    </row>
    <row r="233" spans="2:65" s="1" customFormat="1" ht="25.5" customHeight="1">
      <c r="B233" s="136"/>
      <c r="C233" s="137" t="s">
        <v>628</v>
      </c>
      <c r="D233" s="137" t="s">
        <v>121</v>
      </c>
      <c r="E233" s="138" t="s">
        <v>629</v>
      </c>
      <c r="F233" s="207" t="s">
        <v>630</v>
      </c>
      <c r="G233" s="207"/>
      <c r="H233" s="207"/>
      <c r="I233" s="207"/>
      <c r="J233" s="139" t="s">
        <v>631</v>
      </c>
      <c r="K233" s="140">
        <v>1</v>
      </c>
      <c r="L233" s="208"/>
      <c r="M233" s="208"/>
      <c r="N233" s="208">
        <f t="shared" si="30"/>
        <v>0</v>
      </c>
      <c r="O233" s="208"/>
      <c r="P233" s="208"/>
      <c r="Q233" s="208"/>
      <c r="R233" s="141"/>
      <c r="T233" s="142" t="s">
        <v>5</v>
      </c>
      <c r="U233" s="40" t="s">
        <v>37</v>
      </c>
      <c r="V233" s="143">
        <v>7.43</v>
      </c>
      <c r="W233" s="143">
        <f t="shared" si="31"/>
        <v>7.43</v>
      </c>
      <c r="X233" s="143">
        <v>0</v>
      </c>
      <c r="Y233" s="143">
        <f t="shared" si="32"/>
        <v>0</v>
      </c>
      <c r="Z233" s="143">
        <v>0</v>
      </c>
      <c r="AA233" s="144">
        <f t="shared" si="33"/>
        <v>0</v>
      </c>
      <c r="AR233" s="17" t="s">
        <v>393</v>
      </c>
      <c r="AT233" s="17" t="s">
        <v>121</v>
      </c>
      <c r="AU233" s="17" t="s">
        <v>90</v>
      </c>
      <c r="AY233" s="17" t="s">
        <v>120</v>
      </c>
      <c r="BE233" s="145">
        <f t="shared" si="34"/>
        <v>0</v>
      </c>
      <c r="BF233" s="145">
        <f t="shared" si="35"/>
        <v>0</v>
      </c>
      <c r="BG233" s="145">
        <f t="shared" si="36"/>
        <v>0</v>
      </c>
      <c r="BH233" s="145">
        <f t="shared" si="37"/>
        <v>0</v>
      </c>
      <c r="BI233" s="145">
        <f t="shared" si="38"/>
        <v>0</v>
      </c>
      <c r="BJ233" s="17" t="s">
        <v>77</v>
      </c>
      <c r="BK233" s="145">
        <f t="shared" si="39"/>
        <v>0</v>
      </c>
      <c r="BL233" s="17" t="s">
        <v>393</v>
      </c>
      <c r="BM233" s="17" t="s">
        <v>632</v>
      </c>
    </row>
    <row r="234" spans="2:65" s="1" customFormat="1" ht="25.5" customHeight="1">
      <c r="B234" s="136"/>
      <c r="C234" s="137" t="s">
        <v>633</v>
      </c>
      <c r="D234" s="137" t="s">
        <v>121</v>
      </c>
      <c r="E234" s="138" t="s">
        <v>634</v>
      </c>
      <c r="F234" s="207" t="s">
        <v>635</v>
      </c>
      <c r="G234" s="207"/>
      <c r="H234" s="207"/>
      <c r="I234" s="207"/>
      <c r="J234" s="139" t="s">
        <v>186</v>
      </c>
      <c r="K234" s="140">
        <v>15.5</v>
      </c>
      <c r="L234" s="208"/>
      <c r="M234" s="208"/>
      <c r="N234" s="208">
        <f t="shared" si="30"/>
        <v>0</v>
      </c>
      <c r="O234" s="208"/>
      <c r="P234" s="208"/>
      <c r="Q234" s="208"/>
      <c r="R234" s="141"/>
      <c r="T234" s="142" t="s">
        <v>5</v>
      </c>
      <c r="U234" s="150" t="s">
        <v>37</v>
      </c>
      <c r="V234" s="151">
        <v>5.0999999999999997E-2</v>
      </c>
      <c r="W234" s="151">
        <f t="shared" si="31"/>
        <v>0.79049999999999998</v>
      </c>
      <c r="X234" s="151">
        <v>0</v>
      </c>
      <c r="Y234" s="151">
        <f t="shared" si="32"/>
        <v>0</v>
      </c>
      <c r="Z234" s="151">
        <v>0</v>
      </c>
      <c r="AA234" s="152">
        <f t="shared" si="33"/>
        <v>0</v>
      </c>
      <c r="AR234" s="17" t="s">
        <v>393</v>
      </c>
      <c r="AT234" s="17" t="s">
        <v>121</v>
      </c>
      <c r="AU234" s="17" t="s">
        <v>90</v>
      </c>
      <c r="AY234" s="17" t="s">
        <v>120</v>
      </c>
      <c r="BE234" s="145">
        <f t="shared" si="34"/>
        <v>0</v>
      </c>
      <c r="BF234" s="145">
        <f t="shared" si="35"/>
        <v>0</v>
      </c>
      <c r="BG234" s="145">
        <f t="shared" si="36"/>
        <v>0</v>
      </c>
      <c r="BH234" s="145">
        <f t="shared" si="37"/>
        <v>0</v>
      </c>
      <c r="BI234" s="145">
        <f t="shared" si="38"/>
        <v>0</v>
      </c>
      <c r="BJ234" s="17" t="s">
        <v>77</v>
      </c>
      <c r="BK234" s="145">
        <f t="shared" si="39"/>
        <v>0</v>
      </c>
      <c r="BL234" s="17" t="s">
        <v>393</v>
      </c>
      <c r="BM234" s="17" t="s">
        <v>636</v>
      </c>
    </row>
    <row r="235" spans="2:65" s="1" customFormat="1" ht="6.9" customHeight="1">
      <c r="B235" s="55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7"/>
    </row>
  </sheetData>
  <mergeCells count="370">
    <mergeCell ref="N212:Q212"/>
    <mergeCell ref="N213:Q213"/>
    <mergeCell ref="H1:K1"/>
    <mergeCell ref="S2:AC2"/>
    <mergeCell ref="N155:Q155"/>
    <mergeCell ref="N159:Q159"/>
    <mergeCell ref="N161:Q161"/>
    <mergeCell ref="N165:Q165"/>
    <mergeCell ref="N193:Q193"/>
    <mergeCell ref="N197:Q197"/>
    <mergeCell ref="N201:Q201"/>
    <mergeCell ref="N202:Q202"/>
    <mergeCell ref="N204:Q204"/>
    <mergeCell ref="F232:I232"/>
    <mergeCell ref="L232:M232"/>
    <mergeCell ref="N232:Q232"/>
    <mergeCell ref="F233:I233"/>
    <mergeCell ref="L233:M233"/>
    <mergeCell ref="N233:Q233"/>
    <mergeCell ref="F234:I234"/>
    <mergeCell ref="L234:M234"/>
    <mergeCell ref="N234:Q234"/>
    <mergeCell ref="F229:I229"/>
    <mergeCell ref="L229:M229"/>
    <mergeCell ref="N229:Q229"/>
    <mergeCell ref="F230:I230"/>
    <mergeCell ref="L230:M230"/>
    <mergeCell ref="N230:Q230"/>
    <mergeCell ref="F231:I231"/>
    <mergeCell ref="L231:M231"/>
    <mergeCell ref="N231:Q231"/>
    <mergeCell ref="F226:I226"/>
    <mergeCell ref="L226:M226"/>
    <mergeCell ref="N226:Q226"/>
    <mergeCell ref="F227:I227"/>
    <mergeCell ref="L227:M227"/>
    <mergeCell ref="N227:Q227"/>
    <mergeCell ref="F228:I228"/>
    <mergeCell ref="L228:M228"/>
    <mergeCell ref="N228:Q228"/>
    <mergeCell ref="F223:I223"/>
    <mergeCell ref="L223:M223"/>
    <mergeCell ref="N223:Q223"/>
    <mergeCell ref="F224:I224"/>
    <mergeCell ref="L224:M224"/>
    <mergeCell ref="N224:Q224"/>
    <mergeCell ref="F225:I225"/>
    <mergeCell ref="L225:M225"/>
    <mergeCell ref="N225:Q225"/>
    <mergeCell ref="F220:I220"/>
    <mergeCell ref="L220:M220"/>
    <mergeCell ref="N220:Q220"/>
    <mergeCell ref="F221:I221"/>
    <mergeCell ref="L221:M221"/>
    <mergeCell ref="N221:Q221"/>
    <mergeCell ref="F222:I222"/>
    <mergeCell ref="L222:M222"/>
    <mergeCell ref="N222:Q222"/>
    <mergeCell ref="F217:I217"/>
    <mergeCell ref="L217:M217"/>
    <mergeCell ref="N217:Q217"/>
    <mergeCell ref="F218:I218"/>
    <mergeCell ref="L218:M218"/>
    <mergeCell ref="N218:Q218"/>
    <mergeCell ref="F219:I219"/>
    <mergeCell ref="L219:M219"/>
    <mergeCell ref="N219:Q219"/>
    <mergeCell ref="F214:I214"/>
    <mergeCell ref="L214:M214"/>
    <mergeCell ref="N214:Q214"/>
    <mergeCell ref="F215:I215"/>
    <mergeCell ref="L215:M215"/>
    <mergeCell ref="N215:Q215"/>
    <mergeCell ref="F216:I216"/>
    <mergeCell ref="L216:M216"/>
    <mergeCell ref="N216:Q216"/>
    <mergeCell ref="F209:I209"/>
    <mergeCell ref="L209:M209"/>
    <mergeCell ref="N209:Q209"/>
    <mergeCell ref="F210:I210"/>
    <mergeCell ref="L210:M210"/>
    <mergeCell ref="N210:Q210"/>
    <mergeCell ref="F211:I211"/>
    <mergeCell ref="L211:M211"/>
    <mergeCell ref="N211:Q211"/>
    <mergeCell ref="F206:I206"/>
    <mergeCell ref="L206:M206"/>
    <mergeCell ref="N206:Q206"/>
    <mergeCell ref="F207:I207"/>
    <mergeCell ref="L207:M207"/>
    <mergeCell ref="N207:Q207"/>
    <mergeCell ref="F208:I208"/>
    <mergeCell ref="L208:M208"/>
    <mergeCell ref="N208:Q208"/>
    <mergeCell ref="F200:I200"/>
    <mergeCell ref="L200:M200"/>
    <mergeCell ref="N200:Q200"/>
    <mergeCell ref="F203:I203"/>
    <mergeCell ref="L203:M203"/>
    <mergeCell ref="N203:Q203"/>
    <mergeCell ref="F205:I205"/>
    <mergeCell ref="L205:M205"/>
    <mergeCell ref="N205:Q205"/>
    <mergeCell ref="F196:I196"/>
    <mergeCell ref="L196:M196"/>
    <mergeCell ref="N196:Q196"/>
    <mergeCell ref="F198:I198"/>
    <mergeCell ref="L198:M198"/>
    <mergeCell ref="N198:Q198"/>
    <mergeCell ref="F199:I199"/>
    <mergeCell ref="L199:M199"/>
    <mergeCell ref="N199:Q199"/>
    <mergeCell ref="F192:I192"/>
    <mergeCell ref="L192:M192"/>
    <mergeCell ref="N192:Q192"/>
    <mergeCell ref="F194:I194"/>
    <mergeCell ref="L194:M194"/>
    <mergeCell ref="N194:Q194"/>
    <mergeCell ref="F195:I195"/>
    <mergeCell ref="L195:M195"/>
    <mergeCell ref="N195:Q195"/>
    <mergeCell ref="F189:I189"/>
    <mergeCell ref="L189:M189"/>
    <mergeCell ref="N189:Q189"/>
    <mergeCell ref="F190:I190"/>
    <mergeCell ref="L190:M190"/>
    <mergeCell ref="N190:Q190"/>
    <mergeCell ref="F191:I191"/>
    <mergeCell ref="L191:M191"/>
    <mergeCell ref="N191:Q191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83:I183"/>
    <mergeCell ref="L183:M183"/>
    <mergeCell ref="N183:Q183"/>
    <mergeCell ref="F184:I184"/>
    <mergeCell ref="L184:M184"/>
    <mergeCell ref="N184:Q184"/>
    <mergeCell ref="F185:I185"/>
    <mergeCell ref="L185:M185"/>
    <mergeCell ref="N185:Q185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77:I177"/>
    <mergeCell ref="L177:M177"/>
    <mergeCell ref="N177:Q177"/>
    <mergeCell ref="F178:I178"/>
    <mergeCell ref="L178:M178"/>
    <mergeCell ref="N178:Q178"/>
    <mergeCell ref="F179:I179"/>
    <mergeCell ref="L179:M179"/>
    <mergeCell ref="N179:Q179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64:I164"/>
    <mergeCell ref="L164:M164"/>
    <mergeCell ref="N164:Q164"/>
    <mergeCell ref="F166:I166"/>
    <mergeCell ref="L166:M166"/>
    <mergeCell ref="N166:Q166"/>
    <mergeCell ref="F167:I167"/>
    <mergeCell ref="L167:M167"/>
    <mergeCell ref="N167:Q167"/>
    <mergeCell ref="F160:I160"/>
    <mergeCell ref="L160:M160"/>
    <mergeCell ref="N160:Q160"/>
    <mergeCell ref="F162:I162"/>
    <mergeCell ref="L162:M162"/>
    <mergeCell ref="N162:Q162"/>
    <mergeCell ref="F163:I163"/>
    <mergeCell ref="L163:M163"/>
    <mergeCell ref="N163:Q163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48:I148"/>
    <mergeCell ref="L148:M148"/>
    <mergeCell ref="N148:Q148"/>
    <mergeCell ref="F150:I150"/>
    <mergeCell ref="L150:M150"/>
    <mergeCell ref="N150:Q150"/>
    <mergeCell ref="F151:I151"/>
    <mergeCell ref="L151:M151"/>
    <mergeCell ref="N151:Q151"/>
    <mergeCell ref="N149:Q149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15:P115"/>
    <mergeCell ref="M117:P117"/>
    <mergeCell ref="M119:Q119"/>
    <mergeCell ref="M120:Q120"/>
    <mergeCell ref="F122:I122"/>
    <mergeCell ref="L122:M122"/>
    <mergeCell ref="N122:Q122"/>
    <mergeCell ref="F126:I126"/>
    <mergeCell ref="L126:M126"/>
    <mergeCell ref="N126:Q126"/>
    <mergeCell ref="N123:Q123"/>
    <mergeCell ref="N124:Q124"/>
    <mergeCell ref="N125:Q125"/>
    <mergeCell ref="N98:Q98"/>
    <mergeCell ref="N99:Q99"/>
    <mergeCell ref="N100:Q100"/>
    <mergeCell ref="N101:Q101"/>
    <mergeCell ref="N102:Q102"/>
    <mergeCell ref="N104:Q104"/>
    <mergeCell ref="L106:Q106"/>
    <mergeCell ref="C112:Q112"/>
    <mergeCell ref="F114:P114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5:P15"/>
  </mergeCells>
  <hyperlinks>
    <hyperlink ref="F1:G1" location="C2" display="1) Krycí list rozpočtu" xr:uid="{00000000-0004-0000-0200-000000000000}"/>
    <hyperlink ref="H1:K1" location="C86" display="2) Rekapitulace rozpočtu" xr:uid="{00000000-0004-0000-0200-000001000000}"/>
    <hyperlink ref="L1" location="C122" display="3) Rozpočet" xr:uid="{00000000-0004-0000-0200-000002000000}"/>
    <hyperlink ref="S1:T1" location="'Rekapitulace stavby'!C2" display="Rekapitulace stavby" xr:uid="{00000000-0004-0000-02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Rekapitulace stavby</vt:lpstr>
      <vt:lpstr>003_2019 - vodovodní řady...</vt:lpstr>
      <vt:lpstr>003_2019 - Kostomlaty pos...</vt:lpstr>
      <vt:lpstr>'003_2019 - Kostomlaty pos...'!Oblast_tisku</vt:lpstr>
      <vt:lpstr>'003_2019 - vodovodní řady...'!Oblast_tisku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Allweld Metal</dc:creator>
  <cp:lastModifiedBy>Allweld Metal</cp:lastModifiedBy>
  <dcterms:created xsi:type="dcterms:W3CDTF">2019-09-17T09:28:42Z</dcterms:created>
  <dcterms:modified xsi:type="dcterms:W3CDTF">2019-09-17T09:29:34Z</dcterms:modified>
</cp:coreProperties>
</file>