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5-PROJEKTY\PROJEKTY 2019\43 - KOSTOMLATY\E - VÝKAZ VÝMĚR A ROZPOČET\"/>
    </mc:Choice>
  </mc:AlternateContent>
  <bookViews>
    <workbookView xWindow="0" yWindow="0" windowWidth="27630" windowHeight="11445"/>
  </bookViews>
  <sheets>
    <sheet name="Rekapitulace stavby" sheetId="1" r:id="rId1"/>
    <sheet name="19-16 - VNĚJŠÍ PROPOJENÍ ..." sheetId="2" r:id="rId2"/>
    <sheet name="Pokyny pro vyplnění" sheetId="3" r:id="rId3"/>
  </sheets>
  <definedNames>
    <definedName name="_xlnm._FilterDatabase" localSheetId="1" hidden="1">'19-16 - VNĚJŠÍ PROPOJENÍ ...'!$C$97:$K$342</definedName>
    <definedName name="_xlnm.Print_Area" localSheetId="1">'19-16 - VNĚJŠÍ PROPOJENÍ ...'!$C$4:$J$34,'19-16 - VNĚJŠÍ PROPOJENÍ ...'!$C$40:$J$81,'19-16 - VNĚJŠÍ PROPOJENÍ ...'!$C$87:$K$342</definedName>
    <definedName name="_xlnm.Print_Area" localSheetId="2">'Pokyny pro vyplnění'!$B$2:$K$69,'Pokyny pro vyplnění'!$B$72:$K$116,'Pokyny pro vyplnění'!$B$119:$K$188,'Pokyny pro vyplnění'!$B$196:$K$216</definedName>
    <definedName name="_xlnm.Print_Area" localSheetId="0">'Rekapitulace stavby'!$D$4:$AO$33,'Rekapitulace stavby'!$C$39:$AQ$53</definedName>
    <definedName name="_xlnm.Print_Titles" localSheetId="1">'19-16 - VNĚJŠÍ PROPOJENÍ ...'!$97:$97</definedName>
    <definedName name="_xlnm.Print_Titles" localSheetId="0">'Rekapitulace stavby'!$49:$49</definedName>
  </definedNames>
  <calcPr calcId="152511"/>
</workbook>
</file>

<file path=xl/calcChain.xml><?xml version="1.0" encoding="utf-8"?>
<calcChain xmlns="http://schemas.openxmlformats.org/spreadsheetml/2006/main">
  <c r="P339" i="2" l="1"/>
  <c r="P333" i="2"/>
  <c r="R311" i="2"/>
  <c r="R193" i="2"/>
  <c r="R192" i="2" s="1"/>
  <c r="T146" i="2"/>
  <c r="T145" i="2" s="1"/>
  <c r="R130" i="2"/>
  <c r="P117" i="2"/>
  <c r="AY52" i="1"/>
  <c r="AX52" i="1"/>
  <c r="BI342" i="2"/>
  <c r="BH342" i="2"/>
  <c r="BG342" i="2"/>
  <c r="BF342" i="2"/>
  <c r="T342" i="2"/>
  <c r="R342" i="2"/>
  <c r="P342" i="2"/>
  <c r="BK342" i="2"/>
  <c r="J342" i="2"/>
  <c r="BE342" i="2" s="1"/>
  <c r="BI341" i="2"/>
  <c r="BH341" i="2"/>
  <c r="BG341" i="2"/>
  <c r="BF341" i="2"/>
  <c r="T341" i="2"/>
  <c r="R341" i="2"/>
  <c r="P341" i="2"/>
  <c r="BK341" i="2"/>
  <c r="J341" i="2"/>
  <c r="BE341" i="2" s="1"/>
  <c r="BI340" i="2"/>
  <c r="BH340" i="2"/>
  <c r="BG340" i="2"/>
  <c r="BF340" i="2"/>
  <c r="T340" i="2"/>
  <c r="T339" i="2" s="1"/>
  <c r="R340" i="2"/>
  <c r="R339" i="2" s="1"/>
  <c r="P340" i="2"/>
  <c r="BK340" i="2"/>
  <c r="BK339" i="2" s="1"/>
  <c r="J339" i="2" s="1"/>
  <c r="J80" i="2" s="1"/>
  <c r="J340" i="2"/>
  <c r="BE340" i="2" s="1"/>
  <c r="BI334" i="2"/>
  <c r="BH334" i="2"/>
  <c r="BG334" i="2"/>
  <c r="BF334" i="2"/>
  <c r="T334" i="2"/>
  <c r="T333" i="2" s="1"/>
  <c r="R334" i="2"/>
  <c r="R333" i="2" s="1"/>
  <c r="P334" i="2"/>
  <c r="BK334" i="2"/>
  <c r="BK333" i="2" s="1"/>
  <c r="J333" i="2" s="1"/>
  <c r="J79" i="2" s="1"/>
  <c r="J334" i="2"/>
  <c r="BE334" i="2" s="1"/>
  <c r="BI331" i="2"/>
  <c r="BH331" i="2"/>
  <c r="BG331" i="2"/>
  <c r="BF331" i="2"/>
  <c r="T331" i="2"/>
  <c r="R331" i="2"/>
  <c r="P331" i="2"/>
  <c r="BK331" i="2"/>
  <c r="J331" i="2"/>
  <c r="BE331" i="2" s="1"/>
  <c r="BI330" i="2"/>
  <c r="BH330" i="2"/>
  <c r="BG330" i="2"/>
  <c r="BF330" i="2"/>
  <c r="T330" i="2"/>
  <c r="R330" i="2"/>
  <c r="P330" i="2"/>
  <c r="BK330" i="2"/>
  <c r="J330" i="2"/>
  <c r="BE330" i="2" s="1"/>
  <c r="BI328" i="2"/>
  <c r="BH328" i="2"/>
  <c r="BG328" i="2"/>
  <c r="BF328" i="2"/>
  <c r="BE328" i="2"/>
  <c r="T328" i="2"/>
  <c r="R328" i="2"/>
  <c r="P328" i="2"/>
  <c r="BK328" i="2"/>
  <c r="J328" i="2"/>
  <c r="BI326" i="2"/>
  <c r="BH326" i="2"/>
  <c r="BG326" i="2"/>
  <c r="BF326" i="2"/>
  <c r="T326" i="2"/>
  <c r="T322" i="2" s="1"/>
  <c r="R326" i="2"/>
  <c r="P326" i="2"/>
  <c r="BK326" i="2"/>
  <c r="J326" i="2"/>
  <c r="BE326" i="2" s="1"/>
  <c r="BI323" i="2"/>
  <c r="BH323" i="2"/>
  <c r="BG323" i="2"/>
  <c r="BF323" i="2"/>
  <c r="T323" i="2"/>
  <c r="R323" i="2"/>
  <c r="R322" i="2" s="1"/>
  <c r="P323" i="2"/>
  <c r="P322" i="2" s="1"/>
  <c r="BK323" i="2"/>
  <c r="BK322" i="2" s="1"/>
  <c r="J322" i="2" s="1"/>
  <c r="J78" i="2" s="1"/>
  <c r="J323" i="2"/>
  <c r="BE323" i="2" s="1"/>
  <c r="BI320" i="2"/>
  <c r="BH320" i="2"/>
  <c r="BG320" i="2"/>
  <c r="BF320" i="2"/>
  <c r="BE320" i="2"/>
  <c r="T320" i="2"/>
  <c r="T315" i="2" s="1"/>
  <c r="R320" i="2"/>
  <c r="P320" i="2"/>
  <c r="BK320" i="2"/>
  <c r="J320" i="2"/>
  <c r="BI318" i="2"/>
  <c r="BH318" i="2"/>
  <c r="BG318" i="2"/>
  <c r="BF318" i="2"/>
  <c r="T318" i="2"/>
  <c r="R318" i="2"/>
  <c r="P318" i="2"/>
  <c r="BK318" i="2"/>
  <c r="J318" i="2"/>
  <c r="BE318" i="2" s="1"/>
  <c r="BI316" i="2"/>
  <c r="BH316" i="2"/>
  <c r="BG316" i="2"/>
  <c r="BF316" i="2"/>
  <c r="BE316" i="2"/>
  <c r="T316" i="2"/>
  <c r="R316" i="2"/>
  <c r="R315" i="2" s="1"/>
  <c r="P316" i="2"/>
  <c r="P315" i="2" s="1"/>
  <c r="P314" i="2" s="1"/>
  <c r="BK316" i="2"/>
  <c r="BK315" i="2" s="1"/>
  <c r="J316" i="2"/>
  <c r="BI312" i="2"/>
  <c r="BH312" i="2"/>
  <c r="BG312" i="2"/>
  <c r="BF312" i="2"/>
  <c r="BE312" i="2"/>
  <c r="T312" i="2"/>
  <c r="T311" i="2" s="1"/>
  <c r="R312" i="2"/>
  <c r="P312" i="2"/>
  <c r="P311" i="2" s="1"/>
  <c r="BK312" i="2"/>
  <c r="BK311" i="2" s="1"/>
  <c r="J311" i="2" s="1"/>
  <c r="J75" i="2" s="1"/>
  <c r="J312" i="2"/>
  <c r="BI308" i="2"/>
  <c r="BH308" i="2"/>
  <c r="BG308" i="2"/>
  <c r="BF308" i="2"/>
  <c r="T308" i="2"/>
  <c r="R308" i="2"/>
  <c r="P308" i="2"/>
  <c r="BK308" i="2"/>
  <c r="J308" i="2"/>
  <c r="BE308" i="2" s="1"/>
  <c r="BI305" i="2"/>
  <c r="BH305" i="2"/>
  <c r="BG305" i="2"/>
  <c r="BF305" i="2"/>
  <c r="T305" i="2"/>
  <c r="R305" i="2"/>
  <c r="P305" i="2"/>
  <c r="BK305" i="2"/>
  <c r="J305" i="2"/>
  <c r="BE305" i="2" s="1"/>
  <c r="BI302" i="2"/>
  <c r="BH302" i="2"/>
  <c r="BG302" i="2"/>
  <c r="BF302" i="2"/>
  <c r="T302" i="2"/>
  <c r="R302" i="2"/>
  <c r="P302" i="2"/>
  <c r="BK302" i="2"/>
  <c r="J302" i="2"/>
  <c r="BE302" i="2" s="1"/>
  <c r="BI296" i="2"/>
  <c r="BH296" i="2"/>
  <c r="BG296" i="2"/>
  <c r="BF296" i="2"/>
  <c r="BE296" i="2"/>
  <c r="T296" i="2"/>
  <c r="R296" i="2"/>
  <c r="P296" i="2"/>
  <c r="BK296" i="2"/>
  <c r="J296" i="2"/>
  <c r="BI293" i="2"/>
  <c r="BH293" i="2"/>
  <c r="BG293" i="2"/>
  <c r="BF293" i="2"/>
  <c r="T293" i="2"/>
  <c r="R293" i="2"/>
  <c r="P293" i="2"/>
  <c r="BK293" i="2"/>
  <c r="J293" i="2"/>
  <c r="BE293" i="2" s="1"/>
  <c r="BI291" i="2"/>
  <c r="BH291" i="2"/>
  <c r="BG291" i="2"/>
  <c r="BF291" i="2"/>
  <c r="T291" i="2"/>
  <c r="R291" i="2"/>
  <c r="P291" i="2"/>
  <c r="BK291" i="2"/>
  <c r="BK288" i="2" s="1"/>
  <c r="J288" i="2" s="1"/>
  <c r="J74" i="2" s="1"/>
  <c r="J291" i="2"/>
  <c r="BE291" i="2" s="1"/>
  <c r="BI289" i="2"/>
  <c r="BH289" i="2"/>
  <c r="BG289" i="2"/>
  <c r="BF289" i="2"/>
  <c r="T289" i="2"/>
  <c r="T288" i="2" s="1"/>
  <c r="R289" i="2"/>
  <c r="R288" i="2" s="1"/>
  <c r="P289" i="2"/>
  <c r="P288" i="2" s="1"/>
  <c r="BK289" i="2"/>
  <c r="J289" i="2"/>
  <c r="BE289" i="2" s="1"/>
  <c r="BI282" i="2"/>
  <c r="BH282" i="2"/>
  <c r="BG282" i="2"/>
  <c r="BF282" i="2"/>
  <c r="T282" i="2"/>
  <c r="R282" i="2"/>
  <c r="P282" i="2"/>
  <c r="BK282" i="2"/>
  <c r="J282" i="2"/>
  <c r="BE282" i="2" s="1"/>
  <c r="BI280" i="2"/>
  <c r="BH280" i="2"/>
  <c r="BG280" i="2"/>
  <c r="BF280" i="2"/>
  <c r="BE280" i="2"/>
  <c r="T280" i="2"/>
  <c r="R280" i="2"/>
  <c r="P280" i="2"/>
  <c r="BK280" i="2"/>
  <c r="J280" i="2"/>
  <c r="BI274" i="2"/>
  <c r="BH274" i="2"/>
  <c r="BG274" i="2"/>
  <c r="BF274" i="2"/>
  <c r="BE274" i="2"/>
  <c r="T274" i="2"/>
  <c r="R274" i="2"/>
  <c r="P274" i="2"/>
  <c r="BK274" i="2"/>
  <c r="J274" i="2"/>
  <c r="BI267" i="2"/>
  <c r="BH267" i="2"/>
  <c r="BG267" i="2"/>
  <c r="BF267" i="2"/>
  <c r="BE267" i="2"/>
  <c r="T267" i="2"/>
  <c r="R267" i="2"/>
  <c r="P267" i="2"/>
  <c r="BK267" i="2"/>
  <c r="BK254" i="2" s="1"/>
  <c r="J254" i="2" s="1"/>
  <c r="J73" i="2" s="1"/>
  <c r="J267" i="2"/>
  <c r="BI264" i="2"/>
  <c r="BH264" i="2"/>
  <c r="BG264" i="2"/>
  <c r="BF264" i="2"/>
  <c r="T264" i="2"/>
  <c r="R264" i="2"/>
  <c r="P264" i="2"/>
  <c r="BK264" i="2"/>
  <c r="J264" i="2"/>
  <c r="BE264" i="2" s="1"/>
  <c r="BI258" i="2"/>
  <c r="BH258" i="2"/>
  <c r="BG258" i="2"/>
  <c r="BF258" i="2"/>
  <c r="BE258" i="2"/>
  <c r="T258" i="2"/>
  <c r="R258" i="2"/>
  <c r="P258" i="2"/>
  <c r="BK258" i="2"/>
  <c r="J258" i="2"/>
  <c r="BI255" i="2"/>
  <c r="BH255" i="2"/>
  <c r="BG255" i="2"/>
  <c r="BF255" i="2"/>
  <c r="BE255" i="2"/>
  <c r="T255" i="2"/>
  <c r="T254" i="2" s="1"/>
  <c r="R255" i="2"/>
  <c r="R254" i="2" s="1"/>
  <c r="P255" i="2"/>
  <c r="P254" i="2" s="1"/>
  <c r="BK255" i="2"/>
  <c r="J255" i="2"/>
  <c r="BI252" i="2"/>
  <c r="BH252" i="2"/>
  <c r="BG252" i="2"/>
  <c r="BF252" i="2"/>
  <c r="BE252" i="2"/>
  <c r="T252" i="2"/>
  <c r="R252" i="2"/>
  <c r="P252" i="2"/>
  <c r="P246" i="2" s="1"/>
  <c r="BK252" i="2"/>
  <c r="J252" i="2"/>
  <c r="BI250" i="2"/>
  <c r="BH250" i="2"/>
  <c r="BG250" i="2"/>
  <c r="BF250" i="2"/>
  <c r="T250" i="2"/>
  <c r="R250" i="2"/>
  <c r="P250" i="2"/>
  <c r="BK250" i="2"/>
  <c r="J250" i="2"/>
  <c r="BE250" i="2" s="1"/>
  <c r="BI247" i="2"/>
  <c r="BH247" i="2"/>
  <c r="BG247" i="2"/>
  <c r="BF247" i="2"/>
  <c r="T247" i="2"/>
  <c r="T246" i="2" s="1"/>
  <c r="R247" i="2"/>
  <c r="R246" i="2" s="1"/>
  <c r="P247" i="2"/>
  <c r="BK247" i="2"/>
  <c r="BK246" i="2" s="1"/>
  <c r="J246" i="2" s="1"/>
  <c r="J72" i="2" s="1"/>
  <c r="J247" i="2"/>
  <c r="BE247" i="2" s="1"/>
  <c r="BI244" i="2"/>
  <c r="BH244" i="2"/>
  <c r="BG244" i="2"/>
  <c r="BF244" i="2"/>
  <c r="BE244" i="2"/>
  <c r="T244" i="2"/>
  <c r="R244" i="2"/>
  <c r="P244" i="2"/>
  <c r="BK244" i="2"/>
  <c r="J244" i="2"/>
  <c r="BI242" i="2"/>
  <c r="BH242" i="2"/>
  <c r="BG242" i="2"/>
  <c r="BF242" i="2"/>
  <c r="T242" i="2"/>
  <c r="R242" i="2"/>
  <c r="P242" i="2"/>
  <c r="BK242" i="2"/>
  <c r="J242" i="2"/>
  <c r="BE242" i="2" s="1"/>
  <c r="BI240" i="2"/>
  <c r="BH240" i="2"/>
  <c r="BG240" i="2"/>
  <c r="BF240" i="2"/>
  <c r="BE240" i="2"/>
  <c r="T240" i="2"/>
  <c r="R240" i="2"/>
  <c r="P240" i="2"/>
  <c r="BK240" i="2"/>
  <c r="J240" i="2"/>
  <c r="BI237" i="2"/>
  <c r="BH237" i="2"/>
  <c r="BG237" i="2"/>
  <c r="BF237" i="2"/>
  <c r="BE237" i="2"/>
  <c r="T237" i="2"/>
  <c r="R237" i="2"/>
  <c r="P237" i="2"/>
  <c r="BK237" i="2"/>
  <c r="J237" i="2"/>
  <c r="BI235" i="2"/>
  <c r="BH235" i="2"/>
  <c r="BG235" i="2"/>
  <c r="BF235" i="2"/>
  <c r="BE235" i="2"/>
  <c r="T235" i="2"/>
  <c r="R235" i="2"/>
  <c r="P235" i="2"/>
  <c r="BK235" i="2"/>
  <c r="J235" i="2"/>
  <c r="BI232" i="2"/>
  <c r="BH232" i="2"/>
  <c r="BG232" i="2"/>
  <c r="BF232" i="2"/>
  <c r="T232" i="2"/>
  <c r="R232" i="2"/>
  <c r="P232" i="2"/>
  <c r="BK232" i="2"/>
  <c r="J232" i="2"/>
  <c r="BE232" i="2" s="1"/>
  <c r="BI229" i="2"/>
  <c r="BH229" i="2"/>
  <c r="BG229" i="2"/>
  <c r="BF229" i="2"/>
  <c r="BE229" i="2"/>
  <c r="T229" i="2"/>
  <c r="R229" i="2"/>
  <c r="P229" i="2"/>
  <c r="BK229" i="2"/>
  <c r="J229" i="2"/>
  <c r="BI228" i="2"/>
  <c r="BH228" i="2"/>
  <c r="BG228" i="2"/>
  <c r="BF228" i="2"/>
  <c r="BE228" i="2"/>
  <c r="T228" i="2"/>
  <c r="R228" i="2"/>
  <c r="P228" i="2"/>
  <c r="P225" i="2" s="1"/>
  <c r="BK228" i="2"/>
  <c r="J228" i="2"/>
  <c r="BI226" i="2"/>
  <c r="BH226" i="2"/>
  <c r="BG226" i="2"/>
  <c r="BF226" i="2"/>
  <c r="BE226" i="2"/>
  <c r="T226" i="2"/>
  <c r="T225" i="2" s="1"/>
  <c r="R226" i="2"/>
  <c r="R225" i="2" s="1"/>
  <c r="P226" i="2"/>
  <c r="BK226" i="2"/>
  <c r="BK225" i="2" s="1"/>
  <c r="J225" i="2" s="1"/>
  <c r="J71" i="2" s="1"/>
  <c r="J226" i="2"/>
  <c r="BI223" i="2"/>
  <c r="BH223" i="2"/>
  <c r="BG223" i="2"/>
  <c r="BF223" i="2"/>
  <c r="T223" i="2"/>
  <c r="T222" i="2" s="1"/>
  <c r="T221" i="2" s="1"/>
  <c r="R223" i="2"/>
  <c r="R222" i="2" s="1"/>
  <c r="R221" i="2" s="1"/>
  <c r="P223" i="2"/>
  <c r="P222" i="2" s="1"/>
  <c r="BK223" i="2"/>
  <c r="BK222" i="2" s="1"/>
  <c r="J223" i="2"/>
  <c r="BE223" i="2" s="1"/>
  <c r="BI219" i="2"/>
  <c r="BH219" i="2"/>
  <c r="BG219" i="2"/>
  <c r="BF219" i="2"/>
  <c r="T219" i="2"/>
  <c r="R219" i="2"/>
  <c r="P219" i="2"/>
  <c r="BK219" i="2"/>
  <c r="J219" i="2"/>
  <c r="BE219" i="2" s="1"/>
  <c r="BI216" i="2"/>
  <c r="BH216" i="2"/>
  <c r="BG216" i="2"/>
  <c r="BF216" i="2"/>
  <c r="BE216" i="2"/>
  <c r="T216" i="2"/>
  <c r="R216" i="2"/>
  <c r="P216" i="2"/>
  <c r="BK216" i="2"/>
  <c r="J216" i="2"/>
  <c r="BI214" i="2"/>
  <c r="BH214" i="2"/>
  <c r="BG214" i="2"/>
  <c r="BF214" i="2"/>
  <c r="T214" i="2"/>
  <c r="R214" i="2"/>
  <c r="P214" i="2"/>
  <c r="BK214" i="2"/>
  <c r="J214" i="2"/>
  <c r="BE214" i="2" s="1"/>
  <c r="BI211" i="2"/>
  <c r="BH211" i="2"/>
  <c r="BG211" i="2"/>
  <c r="BF211" i="2"/>
  <c r="T211" i="2"/>
  <c r="R211" i="2"/>
  <c r="P211" i="2"/>
  <c r="BK211" i="2"/>
  <c r="J211" i="2"/>
  <c r="BE211" i="2" s="1"/>
  <c r="BI209" i="2"/>
  <c r="BH209" i="2"/>
  <c r="BG209" i="2"/>
  <c r="BF209" i="2"/>
  <c r="T209" i="2"/>
  <c r="R209" i="2"/>
  <c r="P209" i="2"/>
  <c r="BK209" i="2"/>
  <c r="J209" i="2"/>
  <c r="BE209" i="2" s="1"/>
  <c r="BI206" i="2"/>
  <c r="BH206" i="2"/>
  <c r="BG206" i="2"/>
  <c r="BF206" i="2"/>
  <c r="BE206" i="2"/>
  <c r="T206" i="2"/>
  <c r="R206" i="2"/>
  <c r="P206" i="2"/>
  <c r="BK206" i="2"/>
  <c r="J206" i="2"/>
  <c r="BI204" i="2"/>
  <c r="BH204" i="2"/>
  <c r="BG204" i="2"/>
  <c r="BF204" i="2"/>
  <c r="T204" i="2"/>
  <c r="R204" i="2"/>
  <c r="P204" i="2"/>
  <c r="BK204" i="2"/>
  <c r="J204" i="2"/>
  <c r="BE204" i="2" s="1"/>
  <c r="BI201" i="2"/>
  <c r="BH201" i="2"/>
  <c r="BG201" i="2"/>
  <c r="BF201" i="2"/>
  <c r="T201" i="2"/>
  <c r="T200" i="2" s="1"/>
  <c r="T199" i="2" s="1"/>
  <c r="R201" i="2"/>
  <c r="R200" i="2" s="1"/>
  <c r="R199" i="2" s="1"/>
  <c r="P201" i="2"/>
  <c r="P200" i="2" s="1"/>
  <c r="P199" i="2" s="1"/>
  <c r="BK201" i="2"/>
  <c r="BK200" i="2" s="1"/>
  <c r="J201" i="2"/>
  <c r="BE201" i="2" s="1"/>
  <c r="BI198" i="2"/>
  <c r="BH198" i="2"/>
  <c r="BG198" i="2"/>
  <c r="BF198" i="2"/>
  <c r="BE198" i="2"/>
  <c r="T198" i="2"/>
  <c r="R198" i="2"/>
  <c r="P198" i="2"/>
  <c r="BK198" i="2"/>
  <c r="J198" i="2"/>
  <c r="BI196" i="2"/>
  <c r="BH196" i="2"/>
  <c r="BG196" i="2"/>
  <c r="BF196" i="2"/>
  <c r="BE196" i="2"/>
  <c r="T196" i="2"/>
  <c r="R196" i="2"/>
  <c r="P196" i="2"/>
  <c r="BK196" i="2"/>
  <c r="J196" i="2"/>
  <c r="BI194" i="2"/>
  <c r="BH194" i="2"/>
  <c r="BG194" i="2"/>
  <c r="BF194" i="2"/>
  <c r="T194" i="2"/>
  <c r="T193" i="2" s="1"/>
  <c r="T192" i="2" s="1"/>
  <c r="R194" i="2"/>
  <c r="P194" i="2"/>
  <c r="P193" i="2" s="1"/>
  <c r="P192" i="2" s="1"/>
  <c r="BK194" i="2"/>
  <c r="BK193" i="2" s="1"/>
  <c r="J194" i="2"/>
  <c r="BE194" i="2" s="1"/>
  <c r="BI191" i="2"/>
  <c r="BH191" i="2"/>
  <c r="BG191" i="2"/>
  <c r="BF191" i="2"/>
  <c r="BE191" i="2"/>
  <c r="T191" i="2"/>
  <c r="R191" i="2"/>
  <c r="P191" i="2"/>
  <c r="P188" i="2" s="1"/>
  <c r="BK191" i="2"/>
  <c r="J191" i="2"/>
  <c r="BI189" i="2"/>
  <c r="BH189" i="2"/>
  <c r="BG189" i="2"/>
  <c r="BF189" i="2"/>
  <c r="BE189" i="2"/>
  <c r="T189" i="2"/>
  <c r="T188" i="2" s="1"/>
  <c r="R189" i="2"/>
  <c r="R188" i="2" s="1"/>
  <c r="P189" i="2"/>
  <c r="BK189" i="2"/>
  <c r="BK188" i="2" s="1"/>
  <c r="J188" i="2" s="1"/>
  <c r="J64" i="2" s="1"/>
  <c r="J189" i="2"/>
  <c r="BI179" i="2"/>
  <c r="BH179" i="2"/>
  <c r="BG179" i="2"/>
  <c r="BF179" i="2"/>
  <c r="BE179" i="2"/>
  <c r="T179" i="2"/>
  <c r="R179" i="2"/>
  <c r="P179" i="2"/>
  <c r="BK179" i="2"/>
  <c r="J179" i="2"/>
  <c r="BI171" i="2"/>
  <c r="BH171" i="2"/>
  <c r="BG171" i="2"/>
  <c r="BF171" i="2"/>
  <c r="T171" i="2"/>
  <c r="R171" i="2"/>
  <c r="P171" i="2"/>
  <c r="BK171" i="2"/>
  <c r="J171" i="2"/>
  <c r="BE171" i="2" s="1"/>
  <c r="BI169" i="2"/>
  <c r="BH169" i="2"/>
  <c r="BG169" i="2"/>
  <c r="BF169" i="2"/>
  <c r="T169" i="2"/>
  <c r="R169" i="2"/>
  <c r="P169" i="2"/>
  <c r="BK169" i="2"/>
  <c r="J169" i="2"/>
  <c r="BE169" i="2" s="1"/>
  <c r="BI163" i="2"/>
  <c r="BH163" i="2"/>
  <c r="BG163" i="2"/>
  <c r="BF163" i="2"/>
  <c r="BE163" i="2"/>
  <c r="T163" i="2"/>
  <c r="R163" i="2"/>
  <c r="P163" i="2"/>
  <c r="BK163" i="2"/>
  <c r="J163" i="2"/>
  <c r="BI155" i="2"/>
  <c r="BH155" i="2"/>
  <c r="BG155" i="2"/>
  <c r="BF155" i="2"/>
  <c r="BE155" i="2"/>
  <c r="T155" i="2"/>
  <c r="T154" i="2" s="1"/>
  <c r="T153" i="2" s="1"/>
  <c r="R155" i="2"/>
  <c r="R154" i="2" s="1"/>
  <c r="R153" i="2" s="1"/>
  <c r="P155" i="2"/>
  <c r="P154" i="2" s="1"/>
  <c r="P153" i="2" s="1"/>
  <c r="BK155" i="2"/>
  <c r="BK154" i="2" s="1"/>
  <c r="J155" i="2"/>
  <c r="BI152" i="2"/>
  <c r="BH152" i="2"/>
  <c r="BG152" i="2"/>
  <c r="BF152" i="2"/>
  <c r="T152" i="2"/>
  <c r="R152" i="2"/>
  <c r="P152" i="2"/>
  <c r="BK152" i="2"/>
  <c r="J152" i="2"/>
  <c r="BE152" i="2" s="1"/>
  <c r="BI150" i="2"/>
  <c r="BH150" i="2"/>
  <c r="BG150" i="2"/>
  <c r="BF150" i="2"/>
  <c r="BE150" i="2"/>
  <c r="T150" i="2"/>
  <c r="R150" i="2"/>
  <c r="P150" i="2"/>
  <c r="BK150" i="2"/>
  <c r="J150" i="2"/>
  <c r="BI147" i="2"/>
  <c r="BH147" i="2"/>
  <c r="BG147" i="2"/>
  <c r="BF147" i="2"/>
  <c r="BE147" i="2"/>
  <c r="T147" i="2"/>
  <c r="R147" i="2"/>
  <c r="R146" i="2" s="1"/>
  <c r="R145" i="2" s="1"/>
  <c r="P147" i="2"/>
  <c r="P146" i="2" s="1"/>
  <c r="P145" i="2" s="1"/>
  <c r="BK147" i="2"/>
  <c r="BK146" i="2" s="1"/>
  <c r="J147" i="2"/>
  <c r="BI143" i="2"/>
  <c r="BH143" i="2"/>
  <c r="BG143" i="2"/>
  <c r="BF143" i="2"/>
  <c r="T143" i="2"/>
  <c r="R143" i="2"/>
  <c r="P143" i="2"/>
  <c r="BK143" i="2"/>
  <c r="J143" i="2"/>
  <c r="BE143" i="2" s="1"/>
  <c r="BI141" i="2"/>
  <c r="BH141" i="2"/>
  <c r="BG141" i="2"/>
  <c r="BF141" i="2"/>
  <c r="BE141" i="2"/>
  <c r="T141" i="2"/>
  <c r="R141" i="2"/>
  <c r="P141" i="2"/>
  <c r="BK141" i="2"/>
  <c r="J141" i="2"/>
  <c r="BI139" i="2"/>
  <c r="BH139" i="2"/>
  <c r="BG139" i="2"/>
  <c r="BF139" i="2"/>
  <c r="BE139" i="2"/>
  <c r="T139" i="2"/>
  <c r="R139" i="2"/>
  <c r="P139" i="2"/>
  <c r="BK139" i="2"/>
  <c r="J139" i="2"/>
  <c r="BI137" i="2"/>
  <c r="BH137" i="2"/>
  <c r="BG137" i="2"/>
  <c r="BF137" i="2"/>
  <c r="BE137" i="2"/>
  <c r="T137" i="2"/>
  <c r="R137" i="2"/>
  <c r="P137" i="2"/>
  <c r="BK137" i="2"/>
  <c r="J137" i="2"/>
  <c r="BI135" i="2"/>
  <c r="BH135" i="2"/>
  <c r="BG135" i="2"/>
  <c r="BF135" i="2"/>
  <c r="T135" i="2"/>
  <c r="T134" i="2" s="1"/>
  <c r="R135" i="2"/>
  <c r="R134" i="2" s="1"/>
  <c r="P135" i="2"/>
  <c r="P134" i="2" s="1"/>
  <c r="BK135" i="2"/>
  <c r="BK134" i="2" s="1"/>
  <c r="J134" i="2" s="1"/>
  <c r="J59" i="2" s="1"/>
  <c r="J135" i="2"/>
  <c r="BE135" i="2" s="1"/>
  <c r="BI131" i="2"/>
  <c r="BH131" i="2"/>
  <c r="BG131" i="2"/>
  <c r="BF131" i="2"/>
  <c r="T131" i="2"/>
  <c r="T130" i="2" s="1"/>
  <c r="R131" i="2"/>
  <c r="P131" i="2"/>
  <c r="P130" i="2" s="1"/>
  <c r="BK131" i="2"/>
  <c r="BK130" i="2" s="1"/>
  <c r="J130" i="2" s="1"/>
  <c r="J58" i="2" s="1"/>
  <c r="J131" i="2"/>
  <c r="BE131" i="2" s="1"/>
  <c r="BI125" i="2"/>
  <c r="BH125" i="2"/>
  <c r="BG125" i="2"/>
  <c r="BF125" i="2"/>
  <c r="BE125" i="2"/>
  <c r="T125" i="2"/>
  <c r="R125" i="2"/>
  <c r="P125" i="2"/>
  <c r="BK125" i="2"/>
  <c r="BK121" i="2" s="1"/>
  <c r="J121" i="2" s="1"/>
  <c r="J57" i="2" s="1"/>
  <c r="J125" i="2"/>
  <c r="BI122" i="2"/>
  <c r="BH122" i="2"/>
  <c r="BG122" i="2"/>
  <c r="BF122" i="2"/>
  <c r="T122" i="2"/>
  <c r="T121" i="2" s="1"/>
  <c r="R122" i="2"/>
  <c r="R121" i="2" s="1"/>
  <c r="P122" i="2"/>
  <c r="P121" i="2" s="1"/>
  <c r="BK122" i="2"/>
  <c r="J122" i="2"/>
  <c r="BE122" i="2" s="1"/>
  <c r="BI118" i="2"/>
  <c r="BH118" i="2"/>
  <c r="BG118" i="2"/>
  <c r="BF118" i="2"/>
  <c r="T118" i="2"/>
  <c r="T117" i="2" s="1"/>
  <c r="R118" i="2"/>
  <c r="R117" i="2" s="1"/>
  <c r="P118" i="2"/>
  <c r="BK118" i="2"/>
  <c r="BK117" i="2" s="1"/>
  <c r="J117" i="2" s="1"/>
  <c r="J56" i="2" s="1"/>
  <c r="J118" i="2"/>
  <c r="BE118" i="2" s="1"/>
  <c r="BI114" i="2"/>
  <c r="BH114" i="2"/>
  <c r="BG114" i="2"/>
  <c r="BF114" i="2"/>
  <c r="BE114" i="2"/>
  <c r="T114" i="2"/>
  <c r="R114" i="2"/>
  <c r="P114" i="2"/>
  <c r="BK114" i="2"/>
  <c r="J114" i="2"/>
  <c r="BI111" i="2"/>
  <c r="BH111" i="2"/>
  <c r="BG111" i="2"/>
  <c r="BF111" i="2"/>
  <c r="T111" i="2"/>
  <c r="R111" i="2"/>
  <c r="P111" i="2"/>
  <c r="BK111" i="2"/>
  <c r="J111" i="2"/>
  <c r="BE111" i="2" s="1"/>
  <c r="BI108" i="2"/>
  <c r="BH108" i="2"/>
  <c r="F31" i="2" s="1"/>
  <c r="BC52" i="1" s="1"/>
  <c r="BC51" i="1" s="1"/>
  <c r="BG108" i="2"/>
  <c r="BF108" i="2"/>
  <c r="BE108" i="2"/>
  <c r="T108" i="2"/>
  <c r="R108" i="2"/>
  <c r="P108" i="2"/>
  <c r="BK108" i="2"/>
  <c r="J108" i="2"/>
  <c r="BI106" i="2"/>
  <c r="BH106" i="2"/>
  <c r="BG106" i="2"/>
  <c r="BF106" i="2"/>
  <c r="BE106" i="2"/>
  <c r="T106" i="2"/>
  <c r="R106" i="2"/>
  <c r="P106" i="2"/>
  <c r="P101" i="2" s="1"/>
  <c r="P100" i="2" s="1"/>
  <c r="BK106" i="2"/>
  <c r="J106" i="2"/>
  <c r="BI104" i="2"/>
  <c r="BH104" i="2"/>
  <c r="BG104" i="2"/>
  <c r="BF104" i="2"/>
  <c r="BE104" i="2"/>
  <c r="T104" i="2"/>
  <c r="R104" i="2"/>
  <c r="P104" i="2"/>
  <c r="BK104" i="2"/>
  <c r="J104" i="2"/>
  <c r="BI102" i="2"/>
  <c r="F32" i="2" s="1"/>
  <c r="BD52" i="1" s="1"/>
  <c r="BD51" i="1" s="1"/>
  <c r="W30" i="1" s="1"/>
  <c r="BH102" i="2"/>
  <c r="BG102" i="2"/>
  <c r="F30" i="2" s="1"/>
  <c r="BB52" i="1" s="1"/>
  <c r="BB51" i="1" s="1"/>
  <c r="BF102" i="2"/>
  <c r="J29" i="2" s="1"/>
  <c r="AW52" i="1" s="1"/>
  <c r="T102" i="2"/>
  <c r="T101" i="2" s="1"/>
  <c r="R102" i="2"/>
  <c r="R101" i="2" s="1"/>
  <c r="P102" i="2"/>
  <c r="BK102" i="2"/>
  <c r="BK101" i="2" s="1"/>
  <c r="J102" i="2"/>
  <c r="BE102" i="2" s="1"/>
  <c r="J94" i="2"/>
  <c r="F94" i="2"/>
  <c r="J92" i="2"/>
  <c r="F92" i="2"/>
  <c r="E90" i="2"/>
  <c r="J47" i="2"/>
  <c r="F47" i="2"/>
  <c r="J45" i="2"/>
  <c r="F45" i="2"/>
  <c r="E43" i="2"/>
  <c r="J16" i="2"/>
  <c r="E16" i="2"/>
  <c r="F95" i="2" s="1"/>
  <c r="J15" i="2"/>
  <c r="J10" i="2"/>
  <c r="AS51" i="1"/>
  <c r="L47" i="1"/>
  <c r="AM46" i="1"/>
  <c r="L46" i="1"/>
  <c r="AM44" i="1"/>
  <c r="L44" i="1"/>
  <c r="L42" i="1"/>
  <c r="L41" i="1"/>
  <c r="T100" i="2" l="1"/>
  <c r="T99" i="2" s="1"/>
  <c r="W29" i="1"/>
  <c r="AY51" i="1"/>
  <c r="J154" i="2"/>
  <c r="J63" i="2" s="1"/>
  <c r="BK153" i="2"/>
  <c r="J153" i="2" s="1"/>
  <c r="J62" i="2" s="1"/>
  <c r="R314" i="2"/>
  <c r="R100" i="2"/>
  <c r="R99" i="2" s="1"/>
  <c r="R98" i="2" s="1"/>
  <c r="AX51" i="1"/>
  <c r="W28" i="1"/>
  <c r="BK199" i="2"/>
  <c r="J199" i="2" s="1"/>
  <c r="J67" i="2" s="1"/>
  <c r="J200" i="2"/>
  <c r="J68" i="2" s="1"/>
  <c r="BK314" i="2"/>
  <c r="J314" i="2" s="1"/>
  <c r="J76" i="2" s="1"/>
  <c r="J315" i="2"/>
  <c r="J77" i="2" s="1"/>
  <c r="P99" i="2"/>
  <c r="P98" i="2" s="1"/>
  <c r="AU52" i="1" s="1"/>
  <c r="AU51" i="1" s="1"/>
  <c r="J28" i="2"/>
  <c r="AV52" i="1" s="1"/>
  <c r="AT52" i="1" s="1"/>
  <c r="F28" i="2"/>
  <c r="AZ52" i="1" s="1"/>
  <c r="AZ51" i="1" s="1"/>
  <c r="BK145" i="2"/>
  <c r="J145" i="2" s="1"/>
  <c r="J60" i="2" s="1"/>
  <c r="J146" i="2"/>
  <c r="J61" i="2" s="1"/>
  <c r="BK221" i="2"/>
  <c r="J221" i="2" s="1"/>
  <c r="J69" i="2" s="1"/>
  <c r="J222" i="2"/>
  <c r="J70" i="2" s="1"/>
  <c r="J101" i="2"/>
  <c r="J55" i="2" s="1"/>
  <c r="BK100" i="2"/>
  <c r="J193" i="2"/>
  <c r="J66" i="2" s="1"/>
  <c r="BK192" i="2"/>
  <c r="J192" i="2" s="1"/>
  <c r="J65" i="2" s="1"/>
  <c r="P221" i="2"/>
  <c r="T314" i="2"/>
  <c r="F48" i="2"/>
  <c r="F29" i="2"/>
  <c r="BA52" i="1" s="1"/>
  <c r="BA51" i="1" s="1"/>
  <c r="BK99" i="2" l="1"/>
  <c r="J100" i="2"/>
  <c r="J54" i="2" s="1"/>
  <c r="W26" i="1"/>
  <c r="AV51" i="1"/>
  <c r="AW51" i="1"/>
  <c r="AK27" i="1" s="1"/>
  <c r="W27" i="1"/>
  <c r="T98" i="2"/>
  <c r="AT51" i="1" l="1"/>
  <c r="AK26" i="1"/>
  <c r="BK98" i="2"/>
  <c r="J98" i="2" s="1"/>
  <c r="J99" i="2"/>
  <c r="J53" i="2" s="1"/>
  <c r="J52" i="2" l="1"/>
  <c r="J25" i="2"/>
  <c r="AG52" i="1" l="1"/>
  <c r="J34" i="2"/>
  <c r="AN52" i="1" l="1"/>
  <c r="AG51" i="1"/>
  <c r="AK23" i="1" l="1"/>
  <c r="AK32" i="1" s="1"/>
  <c r="AN51" i="1"/>
</calcChain>
</file>

<file path=xl/sharedStrings.xml><?xml version="1.0" encoding="utf-8"?>
<sst xmlns="http://schemas.openxmlformats.org/spreadsheetml/2006/main" count="3106" uniqueCount="771">
  <si>
    <t>Export VZ</t>
  </si>
  <si>
    <t>List obsahuje:</t>
  </si>
  <si>
    <t>1) Rekapitulace stavby</t>
  </si>
  <si>
    <t>2) Rekapitulace objektů stavby a soupisů prací</t>
  </si>
  <si>
    <t>3.0</t>
  </si>
  <si>
    <t>ZAMOK</t>
  </si>
  <si>
    <t>False</t>
  </si>
  <si>
    <t>{b0ccb6f6-977d-4ab4-a8ae-f44615a51fbf}</t>
  </si>
  <si>
    <t>0,01</t>
  </si>
  <si>
    <t>21</t>
  </si>
  <si>
    <t>15</t>
  </si>
  <si>
    <t>REKAPITULACE STAVBY</t>
  </si>
  <si>
    <t>v ---  níže se nacházejí doplnkové a pomocné údaje k sestavám  --- v</t>
  </si>
  <si>
    <t>Návod na vyplnění</t>
  </si>
  <si>
    <t>0,001</t>
  </si>
  <si>
    <t>Kód:</t>
  </si>
  <si>
    <t>19-16</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</si>
  <si>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</si>
  <si>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</si>
  <si>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VNĚJŠÍ PROPOJENÍ KUCHYNĚ MŠ A JÍDELNY ZŠ</t>
  </si>
  <si>
    <t>KSO:</t>
  </si>
  <si>
    <t/>
  </si>
  <si>
    <t>CC-CZ:</t>
  </si>
  <si>
    <t>Místo:</t>
  </si>
  <si>
    <t>p. č. st. 8 a 1526/14</t>
  </si>
  <si>
    <t>Datum:</t>
  </si>
  <si>
    <t>29. 10. 2019</t>
  </si>
  <si>
    <t>Zadavatel:</t>
  </si>
  <si>
    <t>IČ:</t>
  </si>
  <si>
    <t xml:space="preserve">00266396 </t>
  </si>
  <si>
    <t>Obec Kostomlaty pod Milešovkou</t>
  </si>
  <si>
    <t>DIČ:</t>
  </si>
  <si>
    <t>Uchazeč:</t>
  </si>
  <si>
    <t>Vyplň údaj</t>
  </si>
  <si>
    <t>Projektant:</t>
  </si>
  <si>
    <t xml:space="preserve">25424866 </t>
  </si>
  <si>
    <t>A2-PORT . s.r.o.</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</si>
  <si>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</si>
  <si>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</si>
  <si>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</si>
  <si>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</si>
  <si>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</si>
  <si>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</si>
  <si>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</si>
  <si>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</si>
  <si>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</si>
  <si>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</si>
  <si>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</si>
  <si>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</si>
  <si>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</si>
  <si>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</si>
  <si>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</si>
  <si>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</si>
  <si>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</si>
  <si>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</si>
  <si>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</si>
  <si>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</si>
  <si>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</si>
  <si>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</si>
  <si>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</si>
  <si>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</si>
  <si>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</si>
  <si>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</si>
  <si>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</si>
  <si>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</si>
  <si>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</si>
  <si>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</si>
  <si>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</si>
  <si>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</si>
  <si>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</si>
  <si>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</si>
  <si>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</si>
  <si>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</si>
  <si>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</si>
  <si>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IMPORT</t>
  </si>
  <si>
    <t>{00000000-0000-0000-0000-000000000000}</t>
  </si>
  <si>
    <t>/</t>
  </si>
  <si>
    <t>STA</t>
  </si>
  <si>
    <t>1</t>
  </si>
  <si>
    <t>###NOINSERT###</t>
  </si>
  <si>
    <t>1) Krycí list soupisu</t>
  </si>
  <si>
    <t>2) Rekapitulace</t>
  </si>
  <si>
    <t>3) Soupis prací</t>
  </si>
  <si>
    <t>Zpět na list:</t>
  </si>
  <si>
    <t>Rekapitulace stavby</t>
  </si>
  <si>
    <t>2</t>
  </si>
  <si>
    <t>KRYCÍ LIST SOUPISU</t>
  </si>
  <si>
    <t>REKAPITULACE ČLENĚNÍ SOUPISU PRACÍ</t>
  </si>
  <si>
    <t>Kód dílu - Popis</t>
  </si>
  <si>
    <t>Cena celkem [CZK]</t>
  </si>
  <si>
    <t>Náklady soupisu celkem</t>
  </si>
  <si>
    <t>-1</t>
  </si>
  <si>
    <t>HSV - Práce a dodávky HSV</t>
  </si>
  <si>
    <t xml:space="preserve">    1 - Zemní práce</t>
  </si>
  <si>
    <t xml:space="preserve">      11 - Zemní práce - přípravné a přidružené práce</t>
  </si>
  <si>
    <t xml:space="preserve">      13 - Zemní práce - hloubené vykopávky</t>
  </si>
  <si>
    <t xml:space="preserve">      16 - Zemní práce - přemístění výkopku</t>
  </si>
  <si>
    <t xml:space="preserve">      17 - Zemní práce - konstrukce ze zemin</t>
  </si>
  <si>
    <t xml:space="preserve">      18 - Zemní práce - povrchové úpravy terénu</t>
  </si>
  <si>
    <t xml:space="preserve">    2 - Zakládání</t>
  </si>
  <si>
    <t xml:space="preserve">      21 - Zakládání - úprava podloží a základové spáry, zlepšování vlastností hornin</t>
  </si>
  <si>
    <t xml:space="preserve">    3 - Svislé a kompletní konstrukce</t>
  </si>
  <si>
    <t xml:space="preserve">      32 - Konstrukce přehrad a opěrné zdi</t>
  </si>
  <si>
    <t xml:space="preserve">      33 - Sloupy a pilíře, rámové konstrukce</t>
  </si>
  <si>
    <t xml:space="preserve">    4 - Vodorovné konstrukce</t>
  </si>
  <si>
    <t xml:space="preserve">      43 - Schodišťové konstrukce a rampy</t>
  </si>
  <si>
    <t xml:space="preserve">    6 - Úpravy povrchů, podlahy a osazování výplní</t>
  </si>
  <si>
    <t xml:space="preserve">      62 - Úprava povrchů vnějších</t>
  </si>
  <si>
    <t xml:space="preserve">    9 - Ostatní konstrukce a práce, bourání</t>
  </si>
  <si>
    <t xml:space="preserve">      93 - Různé dokončovací konstrukce a práce inženýrských staveb</t>
  </si>
  <si>
    <t xml:space="preserve">      96 - Bourání konstrukcí</t>
  </si>
  <si>
    <t xml:space="preserve">      97 - Prorážení otvorů a ostatní bourací práce</t>
  </si>
  <si>
    <t xml:space="preserve">      98 - Demolice a sanace</t>
  </si>
  <si>
    <t xml:space="preserve">    997 - Přesun sutě</t>
  </si>
  <si>
    <t xml:space="preserve">    998 - Přesun hmot</t>
  </si>
  <si>
    <t>PSV - Práce a dodávky PSV</t>
  </si>
  <si>
    <t xml:space="preserve">    764 - Konstrukce klempířské</t>
  </si>
  <si>
    <t xml:space="preserve">    767 - Konstrukce zámečnické</t>
  </si>
  <si>
    <t xml:space="preserve">    783 - Dokončovací práce - nátěry</t>
  </si>
  <si>
    <t>VRN - Vedlejší rozpočtové náklady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</si>
  <si>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</si>
  <si>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</si>
  <si>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</si>
  <si>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</si>
  <si>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</si>
  <si>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</si>
  <si>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</si>
  <si>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</si>
  <si>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</si>
  <si>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</si>
  <si>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</si>
  <si>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</si>
  <si>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</si>
  <si>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</si>
  <si>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</si>
  <si>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</si>
  <si>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</si>
  <si>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</si>
  <si>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11</t>
  </si>
  <si>
    <t>Zemní práce - přípravné a přidružené práce</t>
  </si>
  <si>
    <t>K</t>
  </si>
  <si>
    <t>112151111</t>
  </si>
  <si>
    <t>Pokácení stromu směrové v celku s odřezáním kmene a s odvětvením průměru kmene přes 100 do 200 mm</t>
  </si>
  <si>
    <t>kus</t>
  </si>
  <si>
    <t>CS ÚRS 2017 01</t>
  </si>
  <si>
    <t>4</t>
  </si>
  <si>
    <t>3</t>
  </si>
  <si>
    <t>-196416629</t>
  </si>
  <si>
    <t>PSC</t>
  </si>
  <si>
    <t xml:space="preserve">Poznámka k souboru cen:_x000D_
1. V cenách jsou započteny i náklady na odklizení částí kmene a větví na vzdálenost do 20 m se složením na hromady nebo naložením na dopravní prostředek. 2. V cenách nejsou započteny náklady na: a) odkornění kmenů, tyto práce se oceňují individuálně, b) odvoz ani uložení na skládku, c) odstranění pařezu. 3. Ceny jsou určeny pouze pro pěstební zásahy a rekonstrukce v sadovnických a krajinářských úpravách. 4. Průměr pařezu se měří v místě řezu kmene na základě dvojího na sebe kolmého měření a následného zprůměrování naměřených hodnot nejčastěji ve výšce 0,15m. V případě přítomnosti výrazných kořenových náběhů je měření prováděno nad nimi, nejčastěji v rozmezí 0,15-0,45 m nad povrchem stávajícího terénu. 5. Stromy o průměru kmene na řezné ploše větší než 1500 mm se oceňují individuálně. </t>
  </si>
  <si>
    <t>112151353</t>
  </si>
  <si>
    <t>Pokácení stromu postupné se spouštěním částí kmene a koruny o průměru na řezné ploše pařezu přes 300 do 400 mm</t>
  </si>
  <si>
    <t>16392376</t>
  </si>
  <si>
    <t xml:space="preserve">Poznámka k souboru cen:_x000D_
1. V cenách jsou započteny i náklady na odklizení částí kmene a větví na vzdálenost do 20 m se složením na hromady nebo naložením na dopravní prostředek. 2. V cenách nejsou započteny náklady na: a) odkornění kmenů, tyto práce se oceňují individuálně, b) odvoz ani uložení na skládku, c) odstranění pařezu. 3. Ceny jsou určeny pouze pro pěstební zásahy a rekonstrukce v sadovnických a krajinářských úpravách. 4.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5. Stromy o průměru kmene na řezné ploše větší než 1500 mm se oceňují individuálně. </t>
  </si>
  <si>
    <t>112201153</t>
  </si>
  <si>
    <t>Odstranění pařezu na svahu přes 1:2 do 1:1 o průměru pařezu na řezné ploše přes 300 do 400 mm</t>
  </si>
  <si>
    <t>-1127651235</t>
  </si>
  <si>
    <t xml:space="preserve">Poznámka k souboru cen:_x000D_
1. V cenách jsou započteny i náklady na odstranění náběhových kořenů, odklizení získaného dřeva na vzdálenost do 20 m, jeho složení na hromady nebo naložení na dopravní prostředek, zasypání jámy, doplnění zeminy, zhutnění a úprava terénu. 2. Ceny jsou určeny jen pro pěstební zásahy a rekonstrukce v sadovnických a krajinářských úpravách. 3.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4. V cenách nejsou započteny náklady na: a) dodání zeminy, b) odvoz a uložení biologického odpadu na skládku. 5. Pařezy o průměru kmene na řezné ploše větší než 1500 mm se oceňují individuálně. 6. V cenách jsou započteny náklady na odstranění pařezu vykopáním, vytrháním, frézováním či jinou technologií s odstraněním náběhových kořenů. </t>
  </si>
  <si>
    <t>113106123</t>
  </si>
  <si>
    <t>Rozebrání dlažeb a dílců komunikací pro pěší, vozovek a ploch s přemístěním hmot na skládku na vzdálenost do 3 m nebo s naložením na dopravní prostředek komunikací pro pěší s ložem z kameniva nebo živice a s výplní spár ze zámkové dlažby</t>
  </si>
  <si>
    <t>m2</t>
  </si>
  <si>
    <t>-1079525773</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</si>
  <si>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</si>
  <si>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VV</t>
  </si>
  <si>
    <t>2,0*3,0</t>
  </si>
  <si>
    <t>5</t>
  </si>
  <si>
    <t>113107131</t>
  </si>
  <si>
    <t>Odstranění podkladů nebo krytů s přemístěním hmot na skládku na vzdálenost do 3 m nebo s naložením na dopravní prostředek v ploše jednotlivě do 50 m2 z betonu prostého, o tl. vrstvy přes 100 do 150 mm</t>
  </si>
  <si>
    <t>-1097326785</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</si>
  <si>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</si>
  <si>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1,75*1,2 "u kuchyně"</t>
  </si>
  <si>
    <t>6</t>
  </si>
  <si>
    <t>113107132</t>
  </si>
  <si>
    <t>Odstranění podkladů nebo krytů s přemístěním hmot na skládku na vzdálenost do 3 m nebo s naložením na dopravní prostředek v ploše jednotlivě do 50 m2 z betonu prostého, o tl. vrstvy přes 150 do 300 mm</t>
  </si>
  <si>
    <t>-1007630319</t>
  </si>
  <si>
    <t>2,4*0,5+1,6*(1,3+0,25+1,9+0,3)+1,2*(1,9+0,75) "podesty"</t>
  </si>
  <si>
    <t>13</t>
  </si>
  <si>
    <t>Zemní práce - hloubené vykopávky</t>
  </si>
  <si>
    <t>7</t>
  </si>
  <si>
    <t>131201101</t>
  </si>
  <si>
    <t>Hloubení nezapažených jam a zářezů s urovnáním dna do předepsaného profilu a spádu v hornině tř. 3 do 100 m3</t>
  </si>
  <si>
    <t>m3</t>
  </si>
  <si>
    <t>1776882174</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</si>
  <si>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 2. Ceny lze použít i pro hloubení nezapažených jam a zářezů pro podzemní vedení, jsou-li tyto práce prováděny z povrchu území. 3. Předepisuje-li projekt hloubit jámy popsané v pozn. č. 1 v hornině 5 až 7 bez použití trhavin, oceňuje se toto hloubení a) v suchu nebo v mokru cenami 138 40-1101, 138 50-1101 a 138 60-1101 Dolamování zapažených nebo nezapažených hloubených vykopávek; b) v tekoucí vodě při jakékoliv její rychlosti individuálně. 4. Hloubení nezapažených jam hloubky přes 16 m se oceňuje individuálně. 5. V cenách jsou započteny i náklady na případné nutné přemístění výkopku ve výkopišti a na přehození výkopku na přilehlém terénu na vzdálenost do 3 m od okraje jámy nebo naložení na dopravní prostředek. 6. Náklady na svislé přemístění výkopku nad 1 m hloubky se určí dle ustanovení článku č. 3161 všeobecných podmínek katalogu. </t>
  </si>
  <si>
    <t>10*9+9*2,5</t>
  </si>
  <si>
    <t>16</t>
  </si>
  <si>
    <t>Zemní práce - přemístění výkopku</t>
  </si>
  <si>
    <t>8</t>
  </si>
  <si>
    <t>162201102</t>
  </si>
  <si>
    <t>Vodorovné přemístění výkopku nebo sypaniny po suchu na obvyklém dopravním prostředku, bez naložení výkopku, avšak se složením bez rozhrnutí z horniny tř. 1 až 4 na vzdálenost přes 20 do 50 m</t>
  </si>
  <si>
    <t>-296813677</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</si>
  <si>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</si>
  <si>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9</t>
  </si>
  <si>
    <t>162701105</t>
  </si>
  <si>
    <t>Vodorovné přemístění výkopku nebo sypaniny po suchu na obvyklém dopravním prostředku, bez naložení výkopku, avšak se složením bez rozhrnutí z horniny tř. 1 až 4 na vzdálenost přes 9 000 do 10 000 m</t>
  </si>
  <si>
    <t>-787894983</t>
  </si>
  <si>
    <t>10*9+9*2,5 "výkopy"</t>
  </si>
  <si>
    <t>(-1)*(1,3+2,0)*9 "zásypy"</t>
  </si>
  <si>
    <t>Součet</t>
  </si>
  <si>
    <t>17</t>
  </si>
  <si>
    <t>Zemní práce - konstrukce ze zemin</t>
  </si>
  <si>
    <t>10</t>
  </si>
  <si>
    <t>174101101</t>
  </si>
  <si>
    <t>Zásyp sypaninou z jakékoliv horniny s uložením výkopku ve vrstvách se zhutněním jam, šachet, rýh nebo kolem objektů v těchto vykopávkách</t>
  </si>
  <si>
    <t>-218811533</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</si>
  <si>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</si>
  <si>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(1,3+2,0)*9</t>
  </si>
  <si>
    <t>18</t>
  </si>
  <si>
    <t>Zemní práce - povrchové úpravy terénu</t>
  </si>
  <si>
    <t>181111121</t>
  </si>
  <si>
    <t>Plošná úprava terénu v zemině tř. 1 až 4 s urovnáním povrchu bez doplnění ornice souvislé plochy do 500 m2 při nerovnostech terénu přes 100 do 150 mm v rovině nebo na svahu do 1:5</t>
  </si>
  <si>
    <t>-2076403039</t>
  </si>
  <si>
    <t>25+50+10</t>
  </si>
  <si>
    <t>12</t>
  </si>
  <si>
    <t>181301101</t>
  </si>
  <si>
    <t>Rozprostření a urovnání ornice v rovině nebo ve svahu sklonu do 1:5 při souvislé ploše do 500 m2, tl. vrstvy do 100 mm</t>
  </si>
  <si>
    <t>-833023706</t>
  </si>
  <si>
    <t>M</t>
  </si>
  <si>
    <t>103641010</t>
  </si>
  <si>
    <t>zemina pro terénní úpravy -  ornice</t>
  </si>
  <si>
    <t>t</t>
  </si>
  <si>
    <t>-1439083632</t>
  </si>
  <si>
    <t>85*0,2 'Přepočtené koeficientem množství</t>
  </si>
  <si>
    <t>14</t>
  </si>
  <si>
    <t>181411131</t>
  </si>
  <si>
    <t>Založení trávníku na půdě předem připravené plochy do 1000 m2 výsevem včetně utažení parkového v rovině nebo na svahu do 1:5</t>
  </si>
  <si>
    <t>-29683696</t>
  </si>
  <si>
    <t>005724100</t>
  </si>
  <si>
    <t>osivo směs travní parková</t>
  </si>
  <si>
    <t>kg</t>
  </si>
  <si>
    <t>2097802710</t>
  </si>
  <si>
    <t>85*0,015 'Přepočtené koeficientem množství</t>
  </si>
  <si>
    <t>Zakládání</t>
  </si>
  <si>
    <t>Zakládání - úprava podloží a základové spáry, zlepšování vlastností hornin</t>
  </si>
  <si>
    <t>211531111</t>
  </si>
  <si>
    <t>Výplň kamenivem do rýh odvodňovacích žeber nebo trativodů bez zhutnění, s úpravou povrchu výplně kamenivem hrubým drceným frakce 16 až 63 mm</t>
  </si>
  <si>
    <t>-671262867</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</si>
  <si>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</si>
  <si>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0,5*0,5*(2+1,5+8+2)</t>
  </si>
  <si>
    <t>212752213</t>
  </si>
  <si>
    <t>Trativody z drenážních trubek se zřízením štěrkopískového lože pod trubky a s jejich obsypem v průměrném celkovém množství do 0,15 m3/m v otevřeném výkopu z trubek plastových flexibilních D přes 100 do 160 mm</t>
  </si>
  <si>
    <t>m</t>
  </si>
  <si>
    <t>-1604928634</t>
  </si>
  <si>
    <t>2+1,5+8+2</t>
  </si>
  <si>
    <t>212752312</t>
  </si>
  <si>
    <t>Trativody z drenážních trubek se zřízením štěrkopískového lože pod trubky a s jejich obsypem v průměrném celkovém množství do 0,15 m3/m v otevřeném výkopu z trubek plastových tuhých SN 8 DN 150</t>
  </si>
  <si>
    <t>2095376503</t>
  </si>
  <si>
    <t>Svislé a kompletní konstrukce</t>
  </si>
  <si>
    <t>32</t>
  </si>
  <si>
    <t>Konstrukce přehrad a opěrné zdi</t>
  </si>
  <si>
    <t>19</t>
  </si>
  <si>
    <t>327324127</t>
  </si>
  <si>
    <t>Opěrné zdi a valy z betonu železového odolný proti agresivnímu prostředí tř. C 25/30</t>
  </si>
  <si>
    <t>-881571029</t>
  </si>
  <si>
    <t xml:space="preserve">Poznámka k souboru cen:_x000D_
1. Ceny jsou určeny pro jakoukoliv tloušťku zdí. </t>
  </si>
  <si>
    <t>0,3*0,8*(2,5+1,45+1,8) "pasy opěr"</t>
  </si>
  <si>
    <t>0,3*2,15*8,5*1,14 "rampa"</t>
  </si>
  <si>
    <t>0,3*2,0*(1,9+1,7+0,25+1,55)+0,3*(0,6*1,55+2,0*0,65/2+2,2*0,85+1,3*2,55+0,7) "podesty"</t>
  </si>
  <si>
    <t>0,15*(1,9*1,55+5*2,2) "desky schodišť"</t>
  </si>
  <si>
    <t>2,25*0,4*(2,5+1,05+1,4)+1,2*0,25*(8,65+8,5+1,9)+(2,25-1,2)*0,25*(8,65+8,5)/2+1,0*0,25*(2,2+4,4+0,5)+0,85*0,25*4,5+(3,1-0,85)*0,25*4,5/2 "stěny"</t>
  </si>
  <si>
    <t>20</t>
  </si>
  <si>
    <t>327351211</t>
  </si>
  <si>
    <t>Bednění opěrných zdí a valů svislých i skloněných, výšky do 20 m zřízení</t>
  </si>
  <si>
    <t>39882508</t>
  </si>
  <si>
    <t xml:space="preserve">Poznámka k souboru cen:_x000D_
1. Bednění zdí a valů výšky přes 20 m se oceňuje podle ustanovení úvodního katalogu. 2. Ceny lze použít i pro bednění základů z betonu prostého nebo železového. </t>
  </si>
  <si>
    <t>2,5*(2,5+2,1+0,75+1+1,05+1,4)+1,5*(7,95+8,65+8,5+8,15)+(2,5-1,5)*(7,95+8,65+8,5+8,15)/2</t>
  </si>
  <si>
    <t>1,5*(1,95+2,2+1,9+1,6+0,35*2+4,4*2+0,25*2+0,25)</t>
  </si>
  <si>
    <t>1,0*(4,5+4)+(3,5-1,0)*(4,5+4)/2</t>
  </si>
  <si>
    <t>327351221</t>
  </si>
  <si>
    <t>Bednění opěrných zdí a valů svislých i skloněných, výšky do 20 m odstranění</t>
  </si>
  <si>
    <t>2029791751</t>
  </si>
  <si>
    <t>22</t>
  </si>
  <si>
    <t>327361016</t>
  </si>
  <si>
    <t>Výztuž opěrných zdí a valů průměru přes 12 mm, z oceli 10 505 (R) nebo BSt 500</t>
  </si>
  <si>
    <t>1612845744</t>
  </si>
  <si>
    <t xml:space="preserve">Poznámka k souboru cen:_x000D_
1. Ceny lze použít i pro případné výztuže základů opěrných zdí a valů. </t>
  </si>
  <si>
    <t>(0,617/1000)*5*(1,8+1,4+0,8)*(8,7+8,5+1,9) "řez 1"</t>
  </si>
  <si>
    <t>(0,617/1000)*5*(1,9+1,4+0,95+0,6)*(2,5+1,1+1,4) "řez 2"</t>
  </si>
  <si>
    <t>(0,617/1000)*5*(0,9+1,1+0,5+0,7)*2,2 "řez 3"</t>
  </si>
  <si>
    <t>(0,617/1000)*5*(0,9+1,1+0,7)*4,5 "řez 4"</t>
  </si>
  <si>
    <t>(0,617/1000)*5*(0,9+1,1+0,7)*4,5 "řez 5"</t>
  </si>
  <si>
    <t>23</t>
  </si>
  <si>
    <t>327361040</t>
  </si>
  <si>
    <t>Výztuž opěrných zdí a valů ze sítí svařovaných</t>
  </si>
  <si>
    <t>-1765445616</t>
  </si>
  <si>
    <t>(5,4/1000)*2,5*2*(2,5+8,65+1,4+1,1+8,5) "stěny"</t>
  </si>
  <si>
    <t>(5,4/1000)*1,0*2*(1,95+1,9+4,5) "stěny"</t>
  </si>
  <si>
    <t>(5,4/1000)*3,1*2*4,5 "stěny"</t>
  </si>
  <si>
    <t>(5,4/1000)*0,8*2*(2,5+1,4+0,4+1,1) "pasy"</t>
  </si>
  <si>
    <t>(5,4/1000)*2*(8,65*2,15+1,75*6+0,6*1,3+0,9*2,2+1,3*2,5) "rampa a podesty"</t>
  </si>
  <si>
    <t>(5,4/1000)*2*(1,5*2+2,2*5) "schody"</t>
  </si>
  <si>
    <t>33</t>
  </si>
  <si>
    <t>Sloupy a pilíře, rámové konstrukce</t>
  </si>
  <si>
    <t>24</t>
  </si>
  <si>
    <t>338171123</t>
  </si>
  <si>
    <t>Osazování sloupků a vzpěr plotových ocelových trubkových nebo profilovaných výšky do 2,60 m se zabetonováním (tř. C 25/30) do 0,08 m3 do připravených jamek</t>
  </si>
  <si>
    <t>-1036021260</t>
  </si>
  <si>
    <t xml:space="preserve">Poznámka k souboru cen:_x000D_
1. Ceny lze použít i pro zalití (zabetonování) vzpěr rohových sloupků. 2. V cenách nejsou započteny náklady na sloupky a vzpěry. Jejich dodání se oceňuje ve specifikaci. 3. Výškou sloupku se rozumí jeho délka před osazením. 4. Montáž pletiva se oceňuje cenami souboru cen 348 17 Osazení oplocení. 5. V cenách osazování do zemního vrutu je započten i štěrk fixující sloupek. </t>
  </si>
  <si>
    <t>25</t>
  </si>
  <si>
    <t>553422640</t>
  </si>
  <si>
    <t>sloupek plotový koncový pozinkovaný a komaxitový 2750/48x1,5 mm</t>
  </si>
  <si>
    <t>816266442</t>
  </si>
  <si>
    <t>Vodorovné konstrukce</t>
  </si>
  <si>
    <t>43</t>
  </si>
  <si>
    <t>Schodišťové konstrukce a rampy</t>
  </si>
  <si>
    <t>26</t>
  </si>
  <si>
    <t>430321515</t>
  </si>
  <si>
    <t>Schodišťové konstrukce a rampy z betonu železového (bez výztuže) stupně, schodnice, ramena, podesty s nosníky tř. C 20/25</t>
  </si>
  <si>
    <t>459927642</t>
  </si>
  <si>
    <t>1,3*0,3+1,7*0,6 "stupně"</t>
  </si>
  <si>
    <t>27</t>
  </si>
  <si>
    <t>433351131</t>
  </si>
  <si>
    <t>Bednění schodnic včetně podpěrné konstrukce výšky do 4 m půdorysně přímočarých zřízení</t>
  </si>
  <si>
    <t>1790603464</t>
  </si>
  <si>
    <t>6*0,2*1,3+15*0,2*1,7</t>
  </si>
  <si>
    <t>28</t>
  </si>
  <si>
    <t>433351132</t>
  </si>
  <si>
    <t>Bednění schodnic včetně podpěrné konstrukce výšky do 4 m půdorysně přímočarých odstranění</t>
  </si>
  <si>
    <t>1873408531</t>
  </si>
  <si>
    <t>Úpravy povrchů, podlahy a osazování výplní</t>
  </si>
  <si>
    <t>62</t>
  </si>
  <si>
    <t>Úprava povrchů vnějších</t>
  </si>
  <si>
    <t>29</t>
  </si>
  <si>
    <t>622211011</t>
  </si>
  <si>
    <t>Montáž kontaktního zateplení z polystyrenových desek nebo z kombinovaných desek na vnější stěny, tloušťky desek přes 40 do 80 mm</t>
  </si>
  <si>
    <t>-1552611037</t>
  </si>
  <si>
    <t xml:space="preserve">Poznámka k souboru cen:_x000D_
1. V cenách jsou započteny náklady na: a) upevnění desek lepením a talířovými hmoždinkami, b) přestěrkování izolačních desek, c) vložení sklovláknité výztužné tkaniny. 2. V cenách nejsou započteny náklady na: a) dodávku desek tepelné izolace; tyto se ocení ve specifikaci, ztratné lze stanovit ve výši 2%, b) provedení konečné povrchové úpravy: - vrchní tenkovrstvou omítkou, tyto se ocení příslušnými cenami této části katalogu - nátěrem; tyto se ocení příslušnými cenami části A07 katalogu 800-783 - keramickým obkladem; tyto se ocení příslušnými cenami souboru cen části A01 katalogu 800-781 Obklady keramické, c) osazení lišt; tyto se ocení příslušnými cenami této části katalogu. 3. V cenách -1101 a -1105 jsou započteny náklady na osazení a dodávku tepelněizolačních zátek v počtu 9 ks/m2 pro podhledy a 6 ks/m2 pro stěny. 4. Kombinovaná deska je např. sendvičově uspořádaná deska tvořena izolačním jádrem z grafitového polystyrenu a krycí deskou z minerální vlny. </t>
  </si>
  <si>
    <t>0,3*(6,5+2+1+2,6+1,5) "perimetr v 300"</t>
  </si>
  <si>
    <t>30</t>
  </si>
  <si>
    <t>283763560</t>
  </si>
  <si>
    <t>deska fasádní polystyrénová pro tepelné izolace spodní stavby 1250 x 600 x 80 mm</t>
  </si>
  <si>
    <t>-321517197</t>
  </si>
  <si>
    <t>4,08*1,02 'Přepočtené koeficientem množství</t>
  </si>
  <si>
    <t>31</t>
  </si>
  <si>
    <t>622211031</t>
  </si>
  <si>
    <t>Montáž kontaktního zateplení z polystyrenových desek nebo z kombinovaných desek na vnější stěny, tloušťky desek přes 120 do 160 mm</t>
  </si>
  <si>
    <t>911394440</t>
  </si>
  <si>
    <t>1,1+5+5,1</t>
  </si>
  <si>
    <t>283759510</t>
  </si>
  <si>
    <t>deska fasádní polystyrénová EPS 70 F 1000 x 500 x 140 mm</t>
  </si>
  <si>
    <t>-2078217611</t>
  </si>
  <si>
    <t>11,2*1,02 'Přepočtené koeficientem množství</t>
  </si>
  <si>
    <t>622252001</t>
  </si>
  <si>
    <t>Montáž lišt kontaktního zateplení zakládacích soklových připevněných hmoždinkami</t>
  </si>
  <si>
    <t>-405432412</t>
  </si>
  <si>
    <t xml:space="preserve">Poznámka k souboru cen:_x000D_
1. V cenách jsou započteny náklady na osazení lišt. 2. V cenách nejsou započteny náklady dodávku lišt; tyto se ocení ve specifikaci. Ztratné lze stanovit ve výši 5%. 3. Položku -2002 nelze použít v případě montáže lišt kontaktního zateplení ostění nebo nadpraží, kde jsou náklady na osazení rohovníků již započteny. </t>
  </si>
  <si>
    <t>(6,5+2+1+2,6+1,5)</t>
  </si>
  <si>
    <t>34</t>
  </si>
  <si>
    <t>590516510</t>
  </si>
  <si>
    <t>lišta soklová Al s okapničkou, zakládací U 14 cm, 0,95/200 cm</t>
  </si>
  <si>
    <t>1983119598</t>
  </si>
  <si>
    <t>13,6*1,05 'Přepočtené koeficientem množství</t>
  </si>
  <si>
    <t>35</t>
  </si>
  <si>
    <t>622142001</t>
  </si>
  <si>
    <t>Potažení vnějších ploch pletivem v ploše nebo pruzích, na plném podkladu sklovláknitým vtlačením do tmelu stěn</t>
  </si>
  <si>
    <t>-1315136712</t>
  </si>
  <si>
    <t xml:space="preserve">Poznámka k souboru cen:_x000D_
1. V cenách -2001 jsou započteny i náklady na tmel. </t>
  </si>
  <si>
    <t>1,5*4+4,55*4+6,4*3+1,75*3</t>
  </si>
  <si>
    <t>36</t>
  </si>
  <si>
    <t>622531021</t>
  </si>
  <si>
    <t>Omítka tenkovrstvá silikonová vnějších ploch probarvená, včetně penetrace podkladu zrnitá, tloušťky 2,0 mm stěn</t>
  </si>
  <si>
    <t>-1611438674</t>
  </si>
  <si>
    <t>Ostatní konstrukce a práce, bourání</t>
  </si>
  <si>
    <t>93</t>
  </si>
  <si>
    <t>Různé dokončovací konstrukce a práce inženýrských staveb</t>
  </si>
  <si>
    <t>37</t>
  </si>
  <si>
    <t>935932114</t>
  </si>
  <si>
    <t>Odvodňovací plastový žlab pro třídu zatížení A 15 vnitřní šířky 100 mm s krycím roštem můstkovým z nerezové oceli</t>
  </si>
  <si>
    <t>-1908267539</t>
  </si>
  <si>
    <t xml:space="preserve">Poznámka k souboru cen:_x000D_
1. V cenách jsou započteny i náklady na předepsané obetonování a lože z betonu. 2. V cenách nejsou započteny náklady na: a) přípojné kanalizační potrubí, které se oceňuje cenami části A 03 katalogu 827-1 Vedení trubní dálková a přípojná - vodovody a kanalizace, b) zemní práce, které se oceňují cenami katalogu 800-1 Zemní práce. </t>
  </si>
  <si>
    <t>96</t>
  </si>
  <si>
    <t>Bourání konstrukcí</t>
  </si>
  <si>
    <t>38</t>
  </si>
  <si>
    <t>966080115</t>
  </si>
  <si>
    <t>Bourání kontaktního zateplení včetně povrchové úpravy omítkou nebo nátěrem z desek z minerální vlny, tloušťky přes 120 do 180 mm</t>
  </si>
  <si>
    <t>-1605056373</t>
  </si>
  <si>
    <t>39</t>
  </si>
  <si>
    <t>966071711</t>
  </si>
  <si>
    <t>Bourání plotových sloupků a vzpěr ocelových trubkových nebo profilovaných výšky do 2,50 m zabetonovaných</t>
  </si>
  <si>
    <t>-44167893</t>
  </si>
  <si>
    <t>40</t>
  </si>
  <si>
    <t>966071821</t>
  </si>
  <si>
    <t>Rozebrání oplocení z pletiva drátěného se čtvercovými oky, výšky do 1,6 m</t>
  </si>
  <si>
    <t>680488125</t>
  </si>
  <si>
    <t xml:space="preserve">Poznámka k souboru cen:_x000D_
1. V cenách nejsou započteny náklady na demontáž sloupků. </t>
  </si>
  <si>
    <t>10 "pletivo u schodiště a pletivo pro vjezd"</t>
  </si>
  <si>
    <t>41</t>
  </si>
  <si>
    <t>962022491</t>
  </si>
  <si>
    <t>Bourání zdiva nadzákladového kamenného nebo smíšeného kamenného, na maltu cementovou, objemu přes 1 m3</t>
  </si>
  <si>
    <t>-470824821</t>
  </si>
  <si>
    <t xml:space="preserve">Poznámka k souboru cen:_x000D_
1. Bourání pilířů o průřezu přes 0,36 m2 se oceňuje cenami -2390 a - 2391, popř. -2490 a - 2491 jako bourání zdiva kamenného nadzákladového. </t>
  </si>
  <si>
    <t>(1,2*1,25+0,6*2,4)*(1,6+5) "kamenná opěrka"</t>
  </si>
  <si>
    <t>42</t>
  </si>
  <si>
    <t>962031132</t>
  </si>
  <si>
    <t>Bourání příček z cihel, tvárnic nebo příčkovek z cihel pálených, plných nebo dutých na maltu vápennou nebo vápenocementovou, tl. do 100 mm</t>
  </si>
  <si>
    <t>268571534</t>
  </si>
  <si>
    <t>1,2*(1,2*2+1,75) "u kuchyně"</t>
  </si>
  <si>
    <t>962042320</t>
  </si>
  <si>
    <t>Bourání zdiva z betonu prostého nadzákladového objemu do 1 m3</t>
  </si>
  <si>
    <t>-882433401</t>
  </si>
  <si>
    <t xml:space="preserve">Poznámka k souboru cen:_x000D_
1. Bourání pilířů o průřezu přes 0,36 m2 se oceňuje cenami -2320 a - 2321 jako bourání zdiva nadzákladového z betonu prostého. </t>
  </si>
  <si>
    <t>1,0*0,3*(1,45+1,2) "opěra schodiště"</t>
  </si>
  <si>
    <t>44</t>
  </si>
  <si>
    <t>963053936</t>
  </si>
  <si>
    <t>Bourání železobetonových monolitických schodišťových ramen samonosných</t>
  </si>
  <si>
    <t>-1231819266</t>
  </si>
  <si>
    <t>2,0*4*0,28+1,3*6*0,35+1,7*6*0,26+1,9*5*0,29</t>
  </si>
  <si>
    <t>45</t>
  </si>
  <si>
    <t>963042819</t>
  </si>
  <si>
    <t>Bourání schodišťových stupňů betonových zhotovených na místě</t>
  </si>
  <si>
    <t>793427464</t>
  </si>
  <si>
    <t>2,4*4+1,3*6+1,7*6+1,9*5</t>
  </si>
  <si>
    <t>46</t>
  </si>
  <si>
    <t>965032131</t>
  </si>
  <si>
    <t>Bourání podlah z cihel bez podkladního lože, s jakoukoliv výplní spár kladených nastojato, plochy přes 1 m2</t>
  </si>
  <si>
    <t>-522398163</t>
  </si>
  <si>
    <t>1,55*1,75  "u kuchyně"</t>
  </si>
  <si>
    <t>97</t>
  </si>
  <si>
    <t>Prorážení otvorů a ostatní bourací práce</t>
  </si>
  <si>
    <t>47</t>
  </si>
  <si>
    <t>979051121</t>
  </si>
  <si>
    <t>Očištění vybouraných prvků při překopech inženýrských sítí od spojovacího materiálu s odklizením a uložením očištěných hmot a spojovacího materiálu na skládku do vzdálenosti 10 m nebo naložením na dopravní prostředek zámkových dlaždic s vyplněním spár kamenivem</t>
  </si>
  <si>
    <t>2020332228</t>
  </si>
  <si>
    <t xml:space="preserve">Poznámka k souboru cen:_x000D_
1. Ceny jsou určeny pouze pro případy havárií, přeložek nebo běžných oprav inženýrských sítí. 2. Ceny 05-1111 a 05-1112 jsou určeny jen pro očištění vybouraných dlaždic, desek nebo tvarovek uložených do lože ze sypkého materiálu bez pojiva. 3. Ceny nelze použít v rámci výstavby nových inženýrských sítí. 4. Přemístění vybouraných obrubníků, krajníků, desek nebo dílců na vzdálenost přes 10 m se oceňuje cenami souboru cen 997 22-1 Vodorovná doprava vybouraných hmot. </t>
  </si>
  <si>
    <t>48</t>
  </si>
  <si>
    <t>976071111</t>
  </si>
  <si>
    <t>Vybourání kovových madel, zábradlí, dvířek, zděří, kotevních želez madel a zábradlí</t>
  </si>
  <si>
    <t>-309893899</t>
  </si>
  <si>
    <t>2,15+1,6+1,3+0,25+1+1,85+1,45+1,2+0,3+1,55</t>
  </si>
  <si>
    <t>49</t>
  </si>
  <si>
    <t>977312113</t>
  </si>
  <si>
    <t>Řezání stávajících betonových mazanin s vyztužením hloubky přes 100 do 150 mm</t>
  </si>
  <si>
    <t>-372395054</t>
  </si>
  <si>
    <t>1,7+1,55+2,45+2,15+2,4+2,3 "odřezání betonu od objektu"</t>
  </si>
  <si>
    <t>98</t>
  </si>
  <si>
    <t>Demolice a sanace</t>
  </si>
  <si>
    <t>50</t>
  </si>
  <si>
    <t>985131111</t>
  </si>
  <si>
    <t>Očištění ploch stěn, rubu kleneb a podlah tlakovou vodou</t>
  </si>
  <si>
    <t>-1415421079</t>
  </si>
  <si>
    <t xml:space="preserve">Poznámka k souboru cen:_x000D_
1. V cenách jsou započteny i náklady na dodání všech hmot. 2. V cenách očištění ploch pískem jsou započteny i náklady smetení písku dohromady nebo naložení na dopravní prostředek. 3. V cenách očištění ploch pískem nejsou započteny náklady na odvoz písku, které se oceňují cenami odvozu suti příslušného katalogu pro objekt, na kterém se práce provádí. </t>
  </si>
  <si>
    <t>65+35</t>
  </si>
  <si>
    <t>51</t>
  </si>
  <si>
    <t>985311111</t>
  </si>
  <si>
    <t>Reprofilace betonu sanačními maltami na cementové bázi ručně stěn, tloušťky do 10 mm</t>
  </si>
  <si>
    <t>820715534</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</si>
  <si>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</si>
  <si>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8,3*(1,1+0,4)+1,1*0,4 "stěna 0"</t>
  </si>
  <si>
    <t>(1,5+0,6+0,9)*(0,4+2,25) "stěna 0"</t>
  </si>
  <si>
    <t>(3,0+0,45+1,0)*9,85 "stěna 4"</t>
  </si>
  <si>
    <t>52</t>
  </si>
  <si>
    <t>985311311</t>
  </si>
  <si>
    <t>Reprofilace betonu sanačními maltami na cementové bázi ručně rubu kleneb a podlah, tloušťky do 10 mm</t>
  </si>
  <si>
    <t>-865260917</t>
  </si>
  <si>
    <t>2,35*1,7+3,6*3,5+3,5*2,35+2,8*3,6 "oprava podlah"</t>
  </si>
  <si>
    <t>53</t>
  </si>
  <si>
    <t>985312111</t>
  </si>
  <si>
    <t>Stěrka k vyrovnání ploch reprofilovaného betonu stěn, tloušťky do 2 mm</t>
  </si>
  <si>
    <t>1715733938</t>
  </si>
  <si>
    <t xml:space="preserve">Poznámka k souboru cen:_x000D_
1. V cenách nejsou započteny náklady na ochranný nátěr, které se oceňují souborem cen 985 32-4 Ochranný nátěr betonu. </t>
  </si>
  <si>
    <t>(2,25+0,4)*(2,5+1,4+1,1)+(2,25+0,25)*(8,0+8,5)+(1,0+0,25)*(1,9+0,65+1,95+4,3)+(3,0+0,25)*4,3 "nové stěny"</t>
  </si>
  <si>
    <t>54</t>
  </si>
  <si>
    <t>985312131</t>
  </si>
  <si>
    <t>Stěrka k vyrovnání ploch reprofilovaného betonu rubu kleneb a podlah, tloušťky do 2 mm</t>
  </si>
  <si>
    <t>2093598818</t>
  </si>
  <si>
    <t>8,5*2,15+1,75*6+0,6*1,3+0,9*2,2+1,3*2,5 "rampa a podesty"</t>
  </si>
  <si>
    <t>1,3*6*(0,17+0,27)+1,7*15*(0,15+0,3) "schody"</t>
  </si>
  <si>
    <t>55</t>
  </si>
  <si>
    <t>985324111</t>
  </si>
  <si>
    <t>Ochranný nátěr betonu na bázi silanu impregnační dvojnásobný (OS-A)</t>
  </si>
  <si>
    <t>-575769310</t>
  </si>
  <si>
    <t>56</t>
  </si>
  <si>
    <t>985324211</t>
  </si>
  <si>
    <t>Ochranný nátěr betonu akrylátový dvojnásobný s impregnací (OS-B)</t>
  </si>
  <si>
    <t>474363520</t>
  </si>
  <si>
    <t>997</t>
  </si>
  <si>
    <t>Přesun sutě</t>
  </si>
  <si>
    <t>57</t>
  </si>
  <si>
    <t>997013111</t>
  </si>
  <si>
    <t>Vnitrostaveništní doprava suti a vybouraných hmot vodorovně do 50 m svisle s použitím mechanizace pro budovy a haly výšky do 6 m</t>
  </si>
  <si>
    <t>567185559</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</si>
  <si>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</si>
  <si>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58</t>
  </si>
  <si>
    <t>997013501</t>
  </si>
  <si>
    <t>Odvoz suti a vybouraných hmot na skládku nebo meziskládku se složením, na vzdálenost do 1 km</t>
  </si>
  <si>
    <t>-1647306907</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</si>
  <si>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</si>
  <si>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59</t>
  </si>
  <si>
    <t>997013509</t>
  </si>
  <si>
    <t>Odvoz suti a vybouraných hmot na skládku nebo meziskládku se složením, na vzdálenost Příplatek k ceně za každý další i započatý 1 km přes 1 km</t>
  </si>
  <si>
    <t>1343757064</t>
  </si>
  <si>
    <t>68,452*20 'Přepočtené koeficientem množství</t>
  </si>
  <si>
    <t>60</t>
  </si>
  <si>
    <t>997013801</t>
  </si>
  <si>
    <t>Poplatek za uložení stavebního odpadu na skládce (skládkovné) betonového</t>
  </si>
  <si>
    <t>-230394257</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</si>
  <si>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</si>
  <si>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0,7 "u kuchyně"</t>
  </si>
  <si>
    <t>6,5 "podesty"</t>
  </si>
  <si>
    <t>4,5+2,6 " schody s deskami"</t>
  </si>
  <si>
    <t>61</t>
  </si>
  <si>
    <t>997013803</t>
  </si>
  <si>
    <t>Poplatek za uložení stavebního odpadu na skládce (skládkovné) z keramických materiálů</t>
  </si>
  <si>
    <t>-1799737831</t>
  </si>
  <si>
    <t>0,7+0,7 "u kuchyně"</t>
  </si>
  <si>
    <t>997013814</t>
  </si>
  <si>
    <t>Poplatek za uložení stavebního odpadu na skládce (skládkovné) z izolačních materiálů</t>
  </si>
  <si>
    <t>-1910673461</t>
  </si>
  <si>
    <t>0,4 "tepelná izolace"</t>
  </si>
  <si>
    <t>63</t>
  </si>
  <si>
    <t>997221855</t>
  </si>
  <si>
    <t>Poplatek za uložení stavebního odpadu na skládce (skládkovné) z kameniva</t>
  </si>
  <si>
    <t>953227394</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</si>
  <si>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</si>
  <si>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48,5 "kamenná opěrka"</t>
  </si>
  <si>
    <t>998</t>
  </si>
  <si>
    <t>Přesun hmot</t>
  </si>
  <si>
    <t>64</t>
  </si>
  <si>
    <t>998001011</t>
  </si>
  <si>
    <t>Přesun hmot pro piloty nebo podzemní stěny betonované na místě</t>
  </si>
  <si>
    <t>-64644654</t>
  </si>
  <si>
    <t xml:space="preserve">Poznámka k souboru cen:_x000D_
1. Přesunu hmot lze použít bez omezení největší dopravní vzdálenosti. 2. Ceny přesunu hmot - 1011 jsou určeny i pro výplně z kameniva. </t>
  </si>
  <si>
    <t>PSV</t>
  </si>
  <si>
    <t>Práce a dodávky PSV</t>
  </si>
  <si>
    <t>764</t>
  </si>
  <si>
    <t>Konstrukce klempířské</t>
  </si>
  <si>
    <t>65</t>
  </si>
  <si>
    <t>764002851</t>
  </si>
  <si>
    <t>Demontáž klempířských konstrukcí oplechování parapetů do suti</t>
  </si>
  <si>
    <t>-418346499</t>
  </si>
  <si>
    <t>1,2*2</t>
  </si>
  <si>
    <t>66</t>
  </si>
  <si>
    <t>764246303</t>
  </si>
  <si>
    <t>Oplechování parapetů z titanzinkového lesklého válcovaného plechu rovných mechanicky kotvené, bez rohů rš 250 mm</t>
  </si>
  <si>
    <t>-7791847</t>
  </si>
  <si>
    <t>67</t>
  </si>
  <si>
    <t>998764101</t>
  </si>
  <si>
    <t>Přesun hmot pro konstrukce klempířské stanovený z hmotnosti přesunovaného materiálu vodorovná dopravní vzdálenost do 50 m v objektech výšky do 6 m</t>
  </si>
  <si>
    <t>1037295942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</si>
  <si>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-4181 pro přesun prováděný bez použití mechanizace, tj. za ztížených podmínek, lze použít pouze pro hmotnost materiálu, která se tímto způsobem skutečně přemísťuje. </t>
  </si>
  <si>
    <t>767</t>
  </si>
  <si>
    <t>Konstrukce zámečnické</t>
  </si>
  <si>
    <t>68</t>
  </si>
  <si>
    <t>767165111</t>
  </si>
  <si>
    <t>Montáž zábradlí rovného madel z trubek nebo tenkostěnných profilů šroubováním</t>
  </si>
  <si>
    <t>1240074535</t>
  </si>
  <si>
    <t xml:space="preserve">Poznámka k souboru cen:_x000D_
1. Cenami -51 . . lze oceňovat i montáž madel a průběžnou (horizontální) výplň z trubek nebo tenkostěnných profilů, které se montují z dodaných dílů na samostatně osazované ocelové sloupky nebo na zabudované kotevní prvky. 2. Cenami nelze oceňovat montáž samostatného sloupku pro dřevěné madlo; tyto práce se oceňují cenou 767 22-0550 Osazení samostatného sloupku. 3. V cenách nejsou započteny náklady na: a) vytvoření ohybu nebo ohybníku; tyto práce se oceňují cenou 767 22-0191 nebo -0490 Příplatek za vytvoření ohybu, b) montáž hliníkových krycích lišt; tyto práce se oceňují cenami 767 89-6110 až -6115 Montáž ostatních zámečnických konstrukcí, c) montáž výplně tvarovaným plechem. </t>
  </si>
  <si>
    <t>8,5*2+2,0*2+4,8*2</t>
  </si>
  <si>
    <t>69</t>
  </si>
  <si>
    <t>767-M01</t>
  </si>
  <si>
    <t xml:space="preserve">Nerezová trubka pr. 42,4 x 2,0 mm, délka 2000 mm, lesk </t>
  </si>
  <si>
    <t>1340140349</t>
  </si>
  <si>
    <t>70</t>
  </si>
  <si>
    <t>767-M02</t>
  </si>
  <si>
    <t>Držák madla na stěnu</t>
  </si>
  <si>
    <t>-1779140006</t>
  </si>
  <si>
    <t>2*(6+2+4)</t>
  </si>
  <si>
    <t>71</t>
  </si>
  <si>
    <t>767-M03</t>
  </si>
  <si>
    <t xml:space="preserve">Plochá záslepka pro trubku O48,3 x 2,0 mm, broušená, AISI 316 </t>
  </si>
  <si>
    <t>-883386631</t>
  </si>
  <si>
    <t>72</t>
  </si>
  <si>
    <t>998767101</t>
  </si>
  <si>
    <t>Přesun hmot pro zámečnické konstrukce stanovený z hmotnosti přesunovaného materiálu vodorovná dopravní vzdálenost do 50 m v objektech výšky do 6 m</t>
  </si>
  <si>
    <t>1002494859</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</si>
  <si>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</si>
  <si>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783</t>
  </si>
  <si>
    <t>Dokončovací práce - nátěry</t>
  </si>
  <si>
    <t>73</t>
  </si>
  <si>
    <t>783817401</t>
  </si>
  <si>
    <t>Krycí (ochranný ) nátěr omítek dvojnásobný hladkých betonových povrchů nebo povrchů z desek na bázi dřeva (dřevovláknitých apod.) syntetický</t>
  </si>
  <si>
    <t>1608172295</t>
  </si>
  <si>
    <t>VRN</t>
  </si>
  <si>
    <t>Vedlejší rozpočtové náklady</t>
  </si>
  <si>
    <t>74</t>
  </si>
  <si>
    <t>030001000</t>
  </si>
  <si>
    <t>Základní rozdělení průvodních činností a nákladů zařízení staveniště</t>
  </si>
  <si>
    <t>…</t>
  </si>
  <si>
    <t>1024</t>
  </si>
  <si>
    <t>2098484468</t>
  </si>
  <si>
    <t>75</t>
  </si>
  <si>
    <t>040001000</t>
  </si>
  <si>
    <t>Základní rozdělení průvodních činností a nákladů inženýrská činnost</t>
  </si>
  <si>
    <t>-463162243</t>
  </si>
  <si>
    <t>76</t>
  </si>
  <si>
    <t>060001000</t>
  </si>
  <si>
    <t>Základní rozdělení průvodních činností a nákladů územní vlivy</t>
  </si>
  <si>
    <t>2061376818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</si>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</sst>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7">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5" fillId="0" borderId="0" applyNumberFormat="0" applyFill="0" applyBorder="0" applyAlignment="0" applyProtection="0"/>
  </cellStyleXfs>
  <cellXfs count="377">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0" fillId="0" borderId="0" xfId="0" applyAlignment="1" applyProtection="1">
      <alignment horizontal="center" vertical="center"/>
      <protection locked="0"/>
    </xf>
    <xf numFmtId="0" fontId="11" fillId="3" borderId="0" xfId="0" applyFont="1" applyFill="1" applyAlignment="1" applyProtection="1">
      <alignment horizontal="left" vertical="center"/>
    </xf>
    <xf numFmtId="0" fontId="12" fillId="3" borderId="0" xfId="0" applyFont="1" applyFill="1" applyAlignment="1" applyProtection="1">
      <alignment vertical="center"/>
    </xf>
    <xf numFmtId="0" fontId="13" fillId="3" borderId="0" xfId="0" applyFont="1" applyFill="1" applyAlignment="1" applyProtection="1">
      <alignment horizontal="left" vertical="center"/>
    </xf>
    <xf numFmtId="0" fontId="14" fillId="3" borderId="0" xfId="1" applyFont="1" applyFill="1" applyAlignment="1" applyProtection="1">
      <alignment vertical="center"/>
    </xf>
    <xf numFmtId="0" fontId="45" fillId="3" borderId="0" xfId="1" applyFill="1"/>
    <xf numFmtId="0" fontId="0" fillId="3" borderId="0" xfId="0" applyFill="1"/>
    <xf numFmtId="0" fontId="11" fillId="3"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1" applyFont="1" applyAlignment="1">
      <alignment horizontal="center" vertical="center"/>
    </xf>
    <xf numFmtId="0" fontId="4" fillId="0" borderId="5"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4" fillId="0" borderId="5" xfId="0" applyFont="1" applyBorder="1" applyAlignment="1">
      <alignment vertical="center"/>
    </xf>
    <xf numFmtId="4" fontId="28" fillId="0" borderId="23" xfId="0" applyNumberFormat="1" applyFont="1" applyBorder="1" applyAlignment="1" applyProtection="1">
      <alignment vertical="center"/>
    </xf>
    <xf numFmtId="4" fontId="28" fillId="0" borderId="24" xfId="0" applyNumberFormat="1" applyFont="1" applyBorder="1" applyAlignment="1" applyProtection="1">
      <alignment vertical="center"/>
    </xf>
    <xf numFmtId="166" fontId="28" fillId="0" borderId="24" xfId="0" applyNumberFormat="1" applyFont="1" applyBorder="1" applyAlignment="1" applyProtection="1">
      <alignment vertical="center"/>
    </xf>
    <xf numFmtId="4" fontId="28" fillId="0" borderId="25" xfId="0" applyNumberFormat="1" applyFont="1" applyBorder="1" applyAlignment="1" applyProtection="1">
      <alignment vertical="center"/>
    </xf>
    <xf numFmtId="0" fontId="4" fillId="0" borderId="0" xfId="0" applyFont="1" applyAlignment="1">
      <alignment horizontal="left" vertical="center"/>
    </xf>
    <xf numFmtId="0" fontId="0" fillId="0" borderId="0" xfId="0" applyProtection="1">
      <protection locked="0"/>
    </xf>
    <xf numFmtId="0" fontId="12" fillId="3" borderId="0" xfId="0" applyFont="1" applyFill="1" applyAlignment="1">
      <alignment vertical="center"/>
    </xf>
    <xf numFmtId="0" fontId="13" fillId="3" borderId="0" xfId="0" applyFont="1" applyFill="1" applyAlignment="1">
      <alignment horizontal="left" vertical="center"/>
    </xf>
    <xf numFmtId="0" fontId="29" fillId="3" borderId="0" xfId="1" applyFont="1" applyFill="1" applyAlignment="1">
      <alignment vertical="center"/>
    </xf>
    <xf numFmtId="0" fontId="12"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0"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1"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2" fillId="0" borderId="16" xfId="0" applyNumberFormat="1" applyFont="1" applyBorder="1" applyAlignment="1" applyProtection="1"/>
    <xf numFmtId="166" fontId="32" fillId="0" borderId="17" xfId="0" applyNumberFormat="1" applyFont="1" applyBorder="1" applyAlignment="1" applyProtection="1"/>
    <xf numFmtId="4" fontId="33"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4" fillId="0" borderId="0" xfId="0" applyFont="1" applyBorder="1" applyAlignment="1" applyProtection="1">
      <alignment horizontal="left" vertical="center"/>
    </xf>
    <xf numFmtId="0" fontId="35" fillId="0" borderId="0" xfId="0" applyFont="1" applyBorder="1" applyAlignment="1" applyProtection="1">
      <alignment vertical="center" wrapText="1"/>
    </xf>
    <xf numFmtId="0" fontId="0" fillId="0" borderId="18" xfId="0" applyFont="1" applyBorder="1" applyAlignment="1" applyProtection="1">
      <alignmen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36" fillId="0" borderId="0" xfId="0" applyFont="1" applyAlignment="1" applyProtection="1">
      <alignment horizontal="left" vertical="center"/>
    </xf>
    <xf numFmtId="0" fontId="36"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7" fillId="0" borderId="28" xfId="0" applyFont="1" applyBorder="1" applyAlignment="1" applyProtection="1">
      <alignment horizontal="center" vertical="center"/>
    </xf>
    <xf numFmtId="49" fontId="37" fillId="0" borderId="28" xfId="0" applyNumberFormat="1" applyFont="1" applyBorder="1" applyAlignment="1" applyProtection="1">
      <alignment horizontal="left" vertical="center" wrapText="1"/>
    </xf>
    <xf numFmtId="0" fontId="37" fillId="0" borderId="28" xfId="0" applyFont="1" applyBorder="1" applyAlignment="1" applyProtection="1">
      <alignment horizontal="left" vertical="center" wrapText="1"/>
    </xf>
    <xf numFmtId="0" fontId="37" fillId="0" borderId="28" xfId="0" applyFont="1" applyBorder="1" applyAlignment="1" applyProtection="1">
      <alignment horizontal="center" vertical="center" wrapText="1"/>
    </xf>
    <xf numFmtId="167" fontId="37" fillId="0" borderId="28" xfId="0" applyNumberFormat="1" applyFont="1" applyBorder="1" applyAlignment="1" applyProtection="1">
      <alignment vertical="center"/>
    </xf>
    <xf numFmtId="4" fontId="37" fillId="4" borderId="28" xfId="0" applyNumberFormat="1" applyFont="1" applyFill="1" applyBorder="1" applyAlignment="1" applyProtection="1">
      <alignment vertical="center"/>
      <protection locked="0"/>
    </xf>
    <xf numFmtId="4" fontId="37" fillId="0" borderId="28" xfId="0" applyNumberFormat="1" applyFont="1" applyBorder="1" applyAlignment="1" applyProtection="1">
      <alignment vertical="center"/>
    </xf>
    <xf numFmtId="0" fontId="37" fillId="0" borderId="5" xfId="0" applyFont="1" applyBorder="1" applyAlignment="1">
      <alignment vertical="center"/>
    </xf>
    <xf numFmtId="0" fontId="37" fillId="4" borderId="28"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36" fillId="0" borderId="0" xfId="0" applyFont="1" applyBorder="1" applyAlignment="1" applyProtection="1">
      <alignment horizontal="left" vertical="center"/>
    </xf>
    <xf numFmtId="0" fontId="36" fillId="0" borderId="0" xfId="0" applyFont="1" applyBorder="1" applyAlignment="1" applyProtection="1">
      <alignment horizontal="left" vertical="center" wrapText="1"/>
    </xf>
    <xf numFmtId="167" fontId="9" fillId="0" borderId="0" xfId="0" applyNumberFormat="1" applyFont="1" applyBorder="1" applyAlignment="1" applyProtection="1">
      <alignment vertical="center"/>
    </xf>
    <xf numFmtId="0" fontId="5" fillId="0" borderId="0" xfId="0" applyFont="1" applyBorder="1" applyAlignment="1" applyProtection="1">
      <alignment horizontal="left"/>
    </xf>
    <xf numFmtId="4" fontId="5" fillId="0" borderId="0" xfId="0" applyNumberFormat="1" applyFont="1" applyBorder="1" applyAlignment="1" applyProtection="1"/>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38" fillId="0" borderId="29" xfId="0" applyFont="1" applyBorder="1" applyAlignment="1" applyProtection="1">
      <alignment vertical="center" wrapText="1"/>
      <protection locked="0"/>
    </xf>
    <xf numFmtId="0" fontId="38" fillId="0" borderId="30" xfId="0" applyFont="1" applyBorder="1" applyAlignment="1" applyProtection="1">
      <alignment vertical="center" wrapText="1"/>
      <protection locked="0"/>
    </xf>
    <xf numFmtId="0" fontId="38" fillId="0" borderId="31" xfId="0"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32" xfId="0" applyFont="1" applyBorder="1" applyAlignment="1" applyProtection="1">
      <alignment vertical="center" wrapText="1"/>
      <protection locked="0"/>
    </xf>
    <xf numFmtId="0" fontId="38" fillId="0" borderId="33" xfId="0" applyFont="1" applyBorder="1" applyAlignment="1" applyProtection="1">
      <alignment vertical="center" wrapText="1"/>
      <protection locked="0"/>
    </xf>
    <xf numFmtId="0" fontId="40" fillId="0" borderId="1" xfId="0"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1" fillId="0" borderId="32"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1" xfId="0" applyFont="1" applyBorder="1" applyAlignment="1" applyProtection="1">
      <alignment vertical="center"/>
      <protection locked="0"/>
    </xf>
    <xf numFmtId="0" fontId="41" fillId="0" borderId="1" xfId="0" applyFont="1" applyBorder="1" applyAlignment="1" applyProtection="1">
      <alignment horizontal="left" vertical="center"/>
      <protection locked="0"/>
    </xf>
    <xf numFmtId="49" fontId="41" fillId="0" borderId="1" xfId="0" applyNumberFormat="1" applyFont="1" applyBorder="1" applyAlignment="1" applyProtection="1">
      <alignment vertical="center" wrapText="1"/>
      <protection locked="0"/>
    </xf>
    <xf numFmtId="0" fontId="38" fillId="0" borderId="35" xfId="0" applyFont="1" applyBorder="1" applyAlignment="1" applyProtection="1">
      <alignment vertical="center" wrapText="1"/>
      <protection locked="0"/>
    </xf>
    <xf numFmtId="0" fontId="42" fillId="0" borderId="34" xfId="0" applyFont="1" applyBorder="1" applyAlignment="1" applyProtection="1">
      <alignment vertical="center" wrapText="1"/>
      <protection locked="0"/>
    </xf>
    <xf numFmtId="0" fontId="38" fillId="0" borderId="36" xfId="0"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38" fillId="0" borderId="0" xfId="0" applyFont="1" applyAlignment="1" applyProtection="1">
      <alignment vertical="top"/>
      <protection locked="0"/>
    </xf>
    <xf numFmtId="0" fontId="38" fillId="0" borderId="29" xfId="0" applyFont="1" applyBorder="1" applyAlignment="1" applyProtection="1">
      <alignment horizontal="left" vertical="center"/>
      <protection locked="0"/>
    </xf>
    <xf numFmtId="0" fontId="38" fillId="0" borderId="30"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32" xfId="0" applyFont="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40" fillId="0" borderId="34" xfId="0" applyFont="1" applyBorder="1" applyAlignment="1" applyProtection="1">
      <alignment horizontal="center" vertical="center"/>
      <protection locked="0"/>
    </xf>
    <xf numFmtId="0" fontId="43"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 xfId="0" applyFont="1" applyBorder="1" applyAlignment="1" applyProtection="1">
      <alignment horizontal="center" vertical="center"/>
      <protection locked="0"/>
    </xf>
    <xf numFmtId="0" fontId="41" fillId="0" borderId="32" xfId="0" applyFont="1" applyBorder="1" applyAlignment="1" applyProtection="1">
      <alignment horizontal="left" vertical="center"/>
      <protection locked="0"/>
    </xf>
    <xf numFmtId="0" fontId="41" fillId="2" borderId="1" xfId="0" applyFont="1" applyFill="1" applyBorder="1" applyAlignment="1" applyProtection="1">
      <alignment horizontal="left" vertical="center"/>
      <protection locked="0"/>
    </xf>
    <xf numFmtId="0" fontId="41" fillId="2" borderId="1" xfId="0" applyFont="1" applyFill="1" applyBorder="1" applyAlignment="1" applyProtection="1">
      <alignment horizontal="center" vertical="center"/>
      <protection locked="0"/>
    </xf>
    <xf numFmtId="0" fontId="38" fillId="0" borderId="35" xfId="0" applyFont="1" applyBorder="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38" fillId="0" borderId="36" xfId="0"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8" fillId="0" borderId="1" xfId="0" applyFont="1" applyBorder="1" applyAlignment="1" applyProtection="1">
      <alignment horizontal="left" vertical="center" wrapText="1"/>
      <protection locked="0"/>
    </xf>
    <xf numFmtId="0" fontId="41" fillId="0" borderId="1" xfId="0" applyFont="1" applyBorder="1" applyAlignment="1" applyProtection="1">
      <alignment horizontal="center" vertical="center" wrapText="1"/>
      <protection locked="0"/>
    </xf>
    <xf numFmtId="0" fontId="38" fillId="0" borderId="29" xfId="0" applyFont="1" applyBorder="1" applyAlignment="1" applyProtection="1">
      <alignment horizontal="left" vertical="center" wrapText="1"/>
      <protection locked="0"/>
    </xf>
    <xf numFmtId="0" fontId="38" fillId="0" borderId="30" xfId="0" applyFont="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43" fillId="0" borderId="32"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protection locked="0"/>
    </xf>
    <xf numFmtId="0" fontId="41" fillId="0" borderId="35"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36" xfId="0" applyFont="1" applyBorder="1" applyAlignment="1" applyProtection="1">
      <alignment horizontal="left" vertical="center" wrapText="1"/>
      <protection locked="0"/>
    </xf>
    <xf numFmtId="0" fontId="41" fillId="0" borderId="1" xfId="0" applyFont="1" applyBorder="1" applyAlignment="1" applyProtection="1">
      <alignment horizontal="left" vertical="top"/>
      <protection locked="0"/>
    </xf>
    <xf numFmtId="0" fontId="41" fillId="0" borderId="1" xfId="0" applyFont="1" applyBorder="1" applyAlignment="1" applyProtection="1">
      <alignment horizontal="center" vertical="top"/>
      <protection locked="0"/>
    </xf>
    <xf numFmtId="0" fontId="41" fillId="0" borderId="35" xfId="0" applyFont="1" applyBorder="1" applyAlignment="1" applyProtection="1">
      <alignment horizontal="left" vertical="center"/>
      <protection locked="0"/>
    </xf>
    <xf numFmtId="0" fontId="41" fillId="0" borderId="36" xfId="0" applyFont="1" applyBorder="1" applyAlignment="1" applyProtection="1">
      <alignment horizontal="left" vertical="center"/>
      <protection locked="0"/>
    </xf>
    <xf numFmtId="0" fontId="43" fillId="0" borderId="0" xfId="0" applyFont="1" applyAlignment="1" applyProtection="1">
      <alignment vertical="center"/>
      <protection locked="0"/>
    </xf>
    <xf numFmtId="0" fontId="40" fillId="0" borderId="1"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40"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1"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0" fillId="0" borderId="34" xfId="0" applyFont="1" applyBorder="1" applyAlignment="1" applyProtection="1">
      <alignment horizontal="left"/>
      <protection locked="0"/>
    </xf>
    <xf numFmtId="0" fontId="43" fillId="0" borderId="34" xfId="0" applyFont="1" applyBorder="1" applyAlignment="1" applyProtection="1">
      <protection locked="0"/>
    </xf>
    <xf numFmtId="0" fontId="38" fillId="0" borderId="32" xfId="0" applyFont="1" applyBorder="1" applyAlignment="1" applyProtection="1">
      <alignment vertical="top"/>
      <protection locked="0"/>
    </xf>
    <xf numFmtId="0" fontId="38" fillId="0" borderId="33" xfId="0" applyFont="1" applyBorder="1" applyAlignment="1" applyProtection="1">
      <alignment vertical="top"/>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horizontal="left" vertical="top"/>
      <protection locked="0"/>
    </xf>
    <xf numFmtId="0" fontId="38" fillId="0" borderId="35" xfId="0" applyFont="1" applyBorder="1" applyAlignment="1" applyProtection="1">
      <alignment vertical="top"/>
      <protection locked="0"/>
    </xf>
    <xf numFmtId="0" fontId="38" fillId="0" borderId="34" xfId="0" applyFont="1" applyBorder="1" applyAlignment="1" applyProtection="1">
      <alignment vertical="top"/>
      <protection locked="0"/>
    </xf>
    <xf numFmtId="0" fontId="38" fillId="0" borderId="36" xfId="0" applyFont="1" applyBorder="1" applyAlignment="1" applyProtection="1">
      <alignment vertical="top"/>
      <protection locked="0"/>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6" fillId="0" borderId="0" xfId="0" applyNumberFormat="1" applyFont="1" applyAlignment="1" applyProtection="1">
      <alignment vertical="center"/>
    </xf>
    <xf numFmtId="0" fontId="26" fillId="0" borderId="0" xfId="0" applyFont="1" applyAlignment="1" applyProtection="1">
      <alignment vertical="center"/>
    </xf>
    <xf numFmtId="0" fontId="25"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0" fillId="0" borderId="0" xfId="0" applyFont="1" applyAlignment="1" applyProtection="1">
      <alignment vertical="center"/>
    </xf>
    <xf numFmtId="0" fontId="29" fillId="3" borderId="0" xfId="1" applyFont="1" applyFill="1" applyAlignment="1">
      <alignment vertical="center"/>
    </xf>
    <xf numFmtId="0" fontId="41"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top"/>
      <protection locked="0"/>
    </xf>
    <xf numFmtId="0" fontId="40" fillId="0" borderId="34" xfId="0" applyFont="1" applyBorder="1" applyAlignment="1" applyProtection="1">
      <alignment horizontal="left"/>
      <protection locked="0"/>
    </xf>
    <xf numFmtId="0" fontId="39" fillId="0" borderId="1" xfId="0" applyFont="1" applyBorder="1" applyAlignment="1" applyProtection="1">
      <alignment horizontal="center" vertical="center" wrapText="1"/>
      <protection locked="0"/>
    </xf>
    <xf numFmtId="0" fontId="39" fillId="0" borderId="1" xfId="0" applyFont="1" applyBorder="1" applyAlignment="1" applyProtection="1">
      <alignment horizontal="center" vertical="center"/>
      <protection locked="0"/>
    </xf>
    <xf numFmtId="49" fontId="41" fillId="0" borderId="1" xfId="0" applyNumberFormat="1"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0" fillId="0" borderId="34" xfId="0" applyFont="1" applyBorder="1" applyAlignment="1" applyProtection="1">
      <alignment horizontal="left" wrapText="1"/>
      <protection locked="0"/>
    </xf>
  </cellXfs>
  <cellStyles count="2">
    <cellStyle name="Hyperlink" xfId="1" builtinId="8"/>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4"/>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4" t="s">
        <v>0</v>
      </c>
      <c r="B1" s="15"/>
      <c r="C1" s="15"/>
      <c r="D1" s="16" t="s">
        <v>1</v>
      </c>
      <c r="E1" s="15"/>
      <c r="F1" s="15"/>
      <c r="G1" s="15"/>
      <c r="H1" s="15"/>
      <c r="I1" s="15"/>
      <c r="J1" s="15"/>
      <c r="K1" s="17" t="s">
        <v>2</v>
      </c>
      <c r="L1" s="17"/>
      <c r="M1" s="17"/>
      <c r="N1" s="17"/>
      <c r="O1" s="17"/>
      <c r="P1" s="17"/>
      <c r="Q1" s="17"/>
      <c r="R1" s="17"/>
      <c r="S1" s="17"/>
      <c r="T1" s="15"/>
      <c r="U1" s="15"/>
      <c r="V1" s="15"/>
      <c r="W1" s="17" t="s">
        <v>3</v>
      </c>
      <c r="X1" s="17"/>
      <c r="Y1" s="17"/>
      <c r="Z1" s="17"/>
      <c r="AA1" s="17"/>
      <c r="AB1" s="17"/>
      <c r="AC1" s="17"/>
      <c r="AD1" s="17"/>
      <c r="AE1" s="17"/>
      <c r="AF1" s="17"/>
      <c r="AG1" s="17"/>
      <c r="AH1" s="17"/>
      <c r="AI1" s="18"/>
      <c r="AJ1" s="19"/>
      <c r="AK1" s="19"/>
      <c r="AL1" s="19"/>
      <c r="AM1" s="19"/>
      <c r="AN1" s="19"/>
      <c r="AO1" s="19"/>
      <c r="AP1" s="19"/>
      <c r="AQ1" s="19"/>
      <c r="AR1" s="19"/>
      <c r="AS1" s="19"/>
      <c r="AT1" s="19"/>
      <c r="AU1" s="19"/>
      <c r="AV1" s="19"/>
      <c r="AW1" s="19"/>
      <c r="AX1" s="19"/>
      <c r="AY1" s="19"/>
      <c r="AZ1" s="19"/>
      <c r="BA1" s="20" t="s">
        <v>4</v>
      </c>
      <c r="BB1" s="20" t="s">
        <v>5</v>
      </c>
      <c r="BC1" s="19"/>
      <c r="BD1" s="19"/>
      <c r="BE1" s="19"/>
      <c r="BF1" s="19"/>
      <c r="BG1" s="19"/>
      <c r="BH1" s="19"/>
      <c r="BI1" s="19"/>
      <c r="BJ1" s="19"/>
      <c r="BK1" s="19"/>
      <c r="BL1" s="19"/>
      <c r="BM1" s="19"/>
      <c r="BN1" s="19"/>
      <c r="BO1" s="19"/>
      <c r="BP1" s="19"/>
      <c r="BQ1" s="19"/>
      <c r="BR1" s="19"/>
      <c r="BT1" s="21" t="s">
        <v>6</v>
      </c>
      <c r="BU1" s="21" t="s">
        <v>6</v>
      </c>
      <c r="BV1" s="21" t="s">
        <v>7</v>
      </c>
    </row>
    <row r="2" spans="1:74" ht="36.950000000000003" customHeight="1">
      <c r="AR2" s="364"/>
      <c r="AS2" s="364"/>
      <c r="AT2" s="364"/>
      <c r="AU2" s="364"/>
      <c r="AV2" s="364"/>
      <c r="AW2" s="364"/>
      <c r="AX2" s="364"/>
      <c r="AY2" s="364"/>
      <c r="AZ2" s="364"/>
      <c r="BA2" s="364"/>
      <c r="BB2" s="364"/>
      <c r="BC2" s="364"/>
      <c r="BD2" s="364"/>
      <c r="BE2" s="364"/>
      <c r="BS2" s="22" t="s">
        <v>8</v>
      </c>
      <c r="BT2" s="22" t="s">
        <v>9</v>
      </c>
    </row>
    <row r="3" spans="1:74" ht="6.95" customHeight="1">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5"/>
      <c r="BS3" s="22" t="s">
        <v>8</v>
      </c>
      <c r="BT3" s="22" t="s">
        <v>10</v>
      </c>
    </row>
    <row r="4" spans="1:74" ht="36.950000000000003" customHeight="1">
      <c r="B4" s="26"/>
      <c r="C4" s="27"/>
      <c r="D4" s="28" t="s">
        <v>11</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9"/>
      <c r="AS4" s="30" t="s">
        <v>12</v>
      </c>
      <c r="BE4" s="31" t="s">
        <v>13</v>
      </c>
      <c r="BS4" s="22" t="s">
        <v>14</v>
      </c>
    </row>
    <row r="5" spans="1:74" ht="14.45" customHeight="1">
      <c r="B5" s="26"/>
      <c r="C5" s="27"/>
      <c r="D5" s="32" t="s">
        <v>15</v>
      </c>
      <c r="E5" s="27"/>
      <c r="F5" s="27"/>
      <c r="G5" s="27"/>
      <c r="H5" s="27"/>
      <c r="I5" s="27"/>
      <c r="J5" s="27"/>
      <c r="K5" s="329" t="s">
        <v>16</v>
      </c>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27"/>
      <c r="AQ5" s="29"/>
      <c r="BE5" s="327" t="s">
        <v>17</v>
      </c>
      <c r="BS5" s="22" t="s">
        <v>8</v>
      </c>
    </row>
    <row r="6" spans="1:74" ht="36.950000000000003" customHeight="1">
      <c r="B6" s="26"/>
      <c r="C6" s="27"/>
      <c r="D6" s="34" t="s">
        <v>18</v>
      </c>
      <c r="E6" s="27"/>
      <c r="F6" s="27"/>
      <c r="G6" s="27"/>
      <c r="H6" s="27"/>
      <c r="I6" s="27"/>
      <c r="J6" s="27"/>
      <c r="K6" s="331" t="s">
        <v>19</v>
      </c>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27"/>
      <c r="AQ6" s="29"/>
      <c r="BE6" s="328"/>
      <c r="BS6" s="22" t="s">
        <v>8</v>
      </c>
    </row>
    <row r="7" spans="1:74" ht="14.45" customHeight="1">
      <c r="B7" s="26"/>
      <c r="C7" s="27"/>
      <c r="D7" s="35" t="s">
        <v>20</v>
      </c>
      <c r="E7" s="27"/>
      <c r="F7" s="27"/>
      <c r="G7" s="27"/>
      <c r="H7" s="27"/>
      <c r="I7" s="27"/>
      <c r="J7" s="27"/>
      <c r="K7" s="33" t="s">
        <v>21</v>
      </c>
      <c r="L7" s="27"/>
      <c r="M7" s="27"/>
      <c r="N7" s="27"/>
      <c r="O7" s="27"/>
      <c r="P7" s="27"/>
      <c r="Q7" s="27"/>
      <c r="R7" s="27"/>
      <c r="S7" s="27"/>
      <c r="T7" s="27"/>
      <c r="U7" s="27"/>
      <c r="V7" s="27"/>
      <c r="W7" s="27"/>
      <c r="X7" s="27"/>
      <c r="Y7" s="27"/>
      <c r="Z7" s="27"/>
      <c r="AA7" s="27"/>
      <c r="AB7" s="27"/>
      <c r="AC7" s="27"/>
      <c r="AD7" s="27"/>
      <c r="AE7" s="27"/>
      <c r="AF7" s="27"/>
      <c r="AG7" s="27"/>
      <c r="AH7" s="27"/>
      <c r="AI7" s="27"/>
      <c r="AJ7" s="27"/>
      <c r="AK7" s="35" t="s">
        <v>22</v>
      </c>
      <c r="AL7" s="27"/>
      <c r="AM7" s="27"/>
      <c r="AN7" s="33" t="s">
        <v>21</v>
      </c>
      <c r="AO7" s="27"/>
      <c r="AP7" s="27"/>
      <c r="AQ7" s="29"/>
      <c r="BE7" s="328"/>
      <c r="BS7" s="22" t="s">
        <v>8</v>
      </c>
    </row>
    <row r="8" spans="1:74" ht="14.45" customHeight="1">
      <c r="B8" s="26"/>
      <c r="C8" s="27"/>
      <c r="D8" s="35" t="s">
        <v>23</v>
      </c>
      <c r="E8" s="27"/>
      <c r="F8" s="27"/>
      <c r="G8" s="27"/>
      <c r="H8" s="27"/>
      <c r="I8" s="27"/>
      <c r="J8" s="27"/>
      <c r="K8" s="33" t="s">
        <v>24</v>
      </c>
      <c r="L8" s="27"/>
      <c r="M8" s="27"/>
      <c r="N8" s="27"/>
      <c r="O8" s="27"/>
      <c r="P8" s="27"/>
      <c r="Q8" s="27"/>
      <c r="R8" s="27"/>
      <c r="S8" s="27"/>
      <c r="T8" s="27"/>
      <c r="U8" s="27"/>
      <c r="V8" s="27"/>
      <c r="W8" s="27"/>
      <c r="X8" s="27"/>
      <c r="Y8" s="27"/>
      <c r="Z8" s="27"/>
      <c r="AA8" s="27"/>
      <c r="AB8" s="27"/>
      <c r="AC8" s="27"/>
      <c r="AD8" s="27"/>
      <c r="AE8" s="27"/>
      <c r="AF8" s="27"/>
      <c r="AG8" s="27"/>
      <c r="AH8" s="27"/>
      <c r="AI8" s="27"/>
      <c r="AJ8" s="27"/>
      <c r="AK8" s="35" t="s">
        <v>25</v>
      </c>
      <c r="AL8" s="27"/>
      <c r="AM8" s="27"/>
      <c r="AN8" s="36" t="s">
        <v>26</v>
      </c>
      <c r="AO8" s="27"/>
      <c r="AP8" s="27"/>
      <c r="AQ8" s="29"/>
      <c r="BE8" s="328"/>
      <c r="BS8" s="22" t="s">
        <v>8</v>
      </c>
    </row>
    <row r="9" spans="1:74" ht="14.45" customHeight="1">
      <c r="B9" s="26"/>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9"/>
      <c r="BE9" s="328"/>
      <c r="BS9" s="22" t="s">
        <v>8</v>
      </c>
    </row>
    <row r="10" spans="1:74" ht="14.45" customHeight="1">
      <c r="B10" s="26"/>
      <c r="C10" s="27"/>
      <c r="D10" s="35" t="s">
        <v>27</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5" t="s">
        <v>28</v>
      </c>
      <c r="AL10" s="27"/>
      <c r="AM10" s="27"/>
      <c r="AN10" s="33" t="s">
        <v>29</v>
      </c>
      <c r="AO10" s="27"/>
      <c r="AP10" s="27"/>
      <c r="AQ10" s="29"/>
      <c r="BE10" s="328"/>
      <c r="BS10" s="22" t="s">
        <v>8</v>
      </c>
    </row>
    <row r="11" spans="1:74" ht="18.399999999999999" customHeight="1">
      <c r="B11" s="26"/>
      <c r="C11" s="27"/>
      <c r="D11" s="27"/>
      <c r="E11" s="33" t="s">
        <v>30</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35" t="s">
        <v>31</v>
      </c>
      <c r="AL11" s="27"/>
      <c r="AM11" s="27"/>
      <c r="AN11" s="33" t="s">
        <v>21</v>
      </c>
      <c r="AO11" s="27"/>
      <c r="AP11" s="27"/>
      <c r="AQ11" s="29"/>
      <c r="BE11" s="328"/>
      <c r="BS11" s="22" t="s">
        <v>8</v>
      </c>
    </row>
    <row r="12" spans="1:74" ht="6.9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9"/>
      <c r="BE12" s="328"/>
      <c r="BS12" s="22" t="s">
        <v>8</v>
      </c>
    </row>
    <row r="13" spans="1:74" ht="14.45" customHeight="1">
      <c r="B13" s="26"/>
      <c r="C13" s="27"/>
      <c r="D13" s="35" t="s">
        <v>32</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35" t="s">
        <v>28</v>
      </c>
      <c r="AL13" s="27"/>
      <c r="AM13" s="27"/>
      <c r="AN13" s="37" t="s">
        <v>33</v>
      </c>
      <c r="AO13" s="27"/>
      <c r="AP13" s="27"/>
      <c r="AQ13" s="29"/>
      <c r="BE13" s="328"/>
      <c r="BS13" s="22" t="s">
        <v>8</v>
      </c>
    </row>
    <row r="14" spans="1:74">
      <c r="B14" s="26"/>
      <c r="C14" s="27"/>
      <c r="D14" s="27"/>
      <c r="E14" s="332" t="s">
        <v>33</v>
      </c>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5" t="s">
        <v>31</v>
      </c>
      <c r="AL14" s="27"/>
      <c r="AM14" s="27"/>
      <c r="AN14" s="37" t="s">
        <v>33</v>
      </c>
      <c r="AO14" s="27"/>
      <c r="AP14" s="27"/>
      <c r="AQ14" s="29"/>
      <c r="BE14" s="328"/>
      <c r="BS14" s="22" t="s">
        <v>8</v>
      </c>
    </row>
    <row r="15" spans="1:74" ht="6.95" customHeight="1">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9"/>
      <c r="BE15" s="328"/>
      <c r="BS15" s="22" t="s">
        <v>6</v>
      </c>
    </row>
    <row r="16" spans="1:74" ht="14.45" customHeight="1">
      <c r="B16" s="26"/>
      <c r="C16" s="27"/>
      <c r="D16" s="35" t="s">
        <v>34</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5" t="s">
        <v>28</v>
      </c>
      <c r="AL16" s="27"/>
      <c r="AM16" s="27"/>
      <c r="AN16" s="33" t="s">
        <v>35</v>
      </c>
      <c r="AO16" s="27"/>
      <c r="AP16" s="27"/>
      <c r="AQ16" s="29"/>
      <c r="BE16" s="328"/>
      <c r="BS16" s="22" t="s">
        <v>6</v>
      </c>
    </row>
    <row r="17" spans="2:71" ht="18.399999999999999" customHeight="1">
      <c r="B17" s="26"/>
      <c r="C17" s="27"/>
      <c r="D17" s="27"/>
      <c r="E17" s="33" t="s">
        <v>36</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35" t="s">
        <v>31</v>
      </c>
      <c r="AL17" s="27"/>
      <c r="AM17" s="27"/>
      <c r="AN17" s="33" t="s">
        <v>21</v>
      </c>
      <c r="AO17" s="27"/>
      <c r="AP17" s="27"/>
      <c r="AQ17" s="29"/>
      <c r="BE17" s="328"/>
      <c r="BS17" s="22" t="s">
        <v>37</v>
      </c>
    </row>
    <row r="18" spans="2:71" ht="6.95" customHeight="1">
      <c r="B18" s="26"/>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9"/>
      <c r="BE18" s="328"/>
      <c r="BS18" s="22" t="s">
        <v>8</v>
      </c>
    </row>
    <row r="19" spans="2:71" ht="14.45" customHeight="1">
      <c r="B19" s="26"/>
      <c r="C19" s="27"/>
      <c r="D19" s="35" t="s">
        <v>38</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9"/>
      <c r="BE19" s="328"/>
      <c r="BS19" s="22" t="s">
        <v>8</v>
      </c>
    </row>
    <row r="20" spans="2:71" ht="22.5" customHeight="1">
      <c r="B20" s="26"/>
      <c r="C20" s="27"/>
      <c r="D20" s="27"/>
      <c r="E20" s="334" t="s">
        <v>21</v>
      </c>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27"/>
      <c r="AP20" s="27"/>
      <c r="AQ20" s="29"/>
      <c r="BE20" s="328"/>
      <c r="BS20" s="22" t="s">
        <v>6</v>
      </c>
    </row>
    <row r="21" spans="2:71" ht="6.9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9"/>
      <c r="BE21" s="328"/>
    </row>
    <row r="22" spans="2:71" ht="6.95" customHeight="1">
      <c r="B22" s="26"/>
      <c r="C22" s="27"/>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27"/>
      <c r="AQ22" s="29"/>
      <c r="BE22" s="328"/>
    </row>
    <row r="23" spans="2:71" s="1" customFormat="1" ht="25.9" customHeight="1">
      <c r="B23" s="39"/>
      <c r="C23" s="40"/>
      <c r="D23" s="41" t="s">
        <v>39</v>
      </c>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335">
        <f>ROUND(AG51,2)</f>
        <v>0</v>
      </c>
      <c r="AL23" s="336"/>
      <c r="AM23" s="336"/>
      <c r="AN23" s="336"/>
      <c r="AO23" s="336"/>
      <c r="AP23" s="40"/>
      <c r="AQ23" s="43"/>
      <c r="BE23" s="328"/>
    </row>
    <row r="24" spans="2:71" s="1" customFormat="1" ht="6.95" customHeight="1">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3"/>
      <c r="BE24" s="328"/>
    </row>
    <row r="25" spans="2:71" s="1" customFormat="1" ht="13.5">
      <c r="B25" s="39"/>
      <c r="C25" s="40"/>
      <c r="D25" s="40"/>
      <c r="E25" s="40"/>
      <c r="F25" s="40"/>
      <c r="G25" s="40"/>
      <c r="H25" s="40"/>
      <c r="I25" s="40"/>
      <c r="J25" s="40"/>
      <c r="K25" s="40"/>
      <c r="L25" s="337" t="s">
        <v>40</v>
      </c>
      <c r="M25" s="337"/>
      <c r="N25" s="337"/>
      <c r="O25" s="337"/>
      <c r="P25" s="40"/>
      <c r="Q25" s="40"/>
      <c r="R25" s="40"/>
      <c r="S25" s="40"/>
      <c r="T25" s="40"/>
      <c r="U25" s="40"/>
      <c r="V25" s="40"/>
      <c r="W25" s="337" t="s">
        <v>41</v>
      </c>
      <c r="X25" s="337"/>
      <c r="Y25" s="337"/>
      <c r="Z25" s="337"/>
      <c r="AA25" s="337"/>
      <c r="AB25" s="337"/>
      <c r="AC25" s="337"/>
      <c r="AD25" s="337"/>
      <c r="AE25" s="337"/>
      <c r="AF25" s="40"/>
      <c r="AG25" s="40"/>
      <c r="AH25" s="40"/>
      <c r="AI25" s="40"/>
      <c r="AJ25" s="40"/>
      <c r="AK25" s="337" t="s">
        <v>42</v>
      </c>
      <c r="AL25" s="337"/>
      <c r="AM25" s="337"/>
      <c r="AN25" s="337"/>
      <c r="AO25" s="337"/>
      <c r="AP25" s="40"/>
      <c r="AQ25" s="43"/>
      <c r="BE25" s="328"/>
    </row>
    <row r="26" spans="2:71" s="2" customFormat="1" ht="14.45" customHeight="1">
      <c r="B26" s="45"/>
      <c r="C26" s="46"/>
      <c r="D26" s="47" t="s">
        <v>43</v>
      </c>
      <c r="E26" s="46"/>
      <c r="F26" s="47" t="s">
        <v>44</v>
      </c>
      <c r="G26" s="46"/>
      <c r="H26" s="46"/>
      <c r="I26" s="46"/>
      <c r="J26" s="46"/>
      <c r="K26" s="46"/>
      <c r="L26" s="338">
        <v>0.21</v>
      </c>
      <c r="M26" s="339"/>
      <c r="N26" s="339"/>
      <c r="O26" s="339"/>
      <c r="P26" s="46"/>
      <c r="Q26" s="46"/>
      <c r="R26" s="46"/>
      <c r="S26" s="46"/>
      <c r="T26" s="46"/>
      <c r="U26" s="46"/>
      <c r="V26" s="46"/>
      <c r="W26" s="340">
        <f>ROUND(AZ51,2)</f>
        <v>0</v>
      </c>
      <c r="X26" s="339"/>
      <c r="Y26" s="339"/>
      <c r="Z26" s="339"/>
      <c r="AA26" s="339"/>
      <c r="AB26" s="339"/>
      <c r="AC26" s="339"/>
      <c r="AD26" s="339"/>
      <c r="AE26" s="339"/>
      <c r="AF26" s="46"/>
      <c r="AG26" s="46"/>
      <c r="AH26" s="46"/>
      <c r="AI26" s="46"/>
      <c r="AJ26" s="46"/>
      <c r="AK26" s="340">
        <f>ROUND(AV51,2)</f>
        <v>0</v>
      </c>
      <c r="AL26" s="339"/>
      <c r="AM26" s="339"/>
      <c r="AN26" s="339"/>
      <c r="AO26" s="339"/>
      <c r="AP26" s="46"/>
      <c r="AQ26" s="48"/>
      <c r="BE26" s="328"/>
    </row>
    <row r="27" spans="2:71" s="2" customFormat="1" ht="14.45" customHeight="1">
      <c r="B27" s="45"/>
      <c r="C27" s="46"/>
      <c r="D27" s="46"/>
      <c r="E27" s="46"/>
      <c r="F27" s="47" t="s">
        <v>45</v>
      </c>
      <c r="G27" s="46"/>
      <c r="H27" s="46"/>
      <c r="I27" s="46"/>
      <c r="J27" s="46"/>
      <c r="K27" s="46"/>
      <c r="L27" s="338">
        <v>0.15</v>
      </c>
      <c r="M27" s="339"/>
      <c r="N27" s="339"/>
      <c r="O27" s="339"/>
      <c r="P27" s="46"/>
      <c r="Q27" s="46"/>
      <c r="R27" s="46"/>
      <c r="S27" s="46"/>
      <c r="T27" s="46"/>
      <c r="U27" s="46"/>
      <c r="V27" s="46"/>
      <c r="W27" s="340">
        <f>ROUND(BA51,2)</f>
        <v>0</v>
      </c>
      <c r="X27" s="339"/>
      <c r="Y27" s="339"/>
      <c r="Z27" s="339"/>
      <c r="AA27" s="339"/>
      <c r="AB27" s="339"/>
      <c r="AC27" s="339"/>
      <c r="AD27" s="339"/>
      <c r="AE27" s="339"/>
      <c r="AF27" s="46"/>
      <c r="AG27" s="46"/>
      <c r="AH27" s="46"/>
      <c r="AI27" s="46"/>
      <c r="AJ27" s="46"/>
      <c r="AK27" s="340">
        <f>ROUND(AW51,2)</f>
        <v>0</v>
      </c>
      <c r="AL27" s="339"/>
      <c r="AM27" s="339"/>
      <c r="AN27" s="339"/>
      <c r="AO27" s="339"/>
      <c r="AP27" s="46"/>
      <c r="AQ27" s="48"/>
      <c r="BE27" s="328"/>
    </row>
    <row r="28" spans="2:71" s="2" customFormat="1" ht="14.45" hidden="1" customHeight="1">
      <c r="B28" s="45"/>
      <c r="C28" s="46"/>
      <c r="D28" s="46"/>
      <c r="E28" s="46"/>
      <c r="F28" s="47" t="s">
        <v>46</v>
      </c>
      <c r="G28" s="46"/>
      <c r="H28" s="46"/>
      <c r="I28" s="46"/>
      <c r="J28" s="46"/>
      <c r="K28" s="46"/>
      <c r="L28" s="338">
        <v>0.21</v>
      </c>
      <c r="M28" s="339"/>
      <c r="N28" s="339"/>
      <c r="O28" s="339"/>
      <c r="P28" s="46"/>
      <c r="Q28" s="46"/>
      <c r="R28" s="46"/>
      <c r="S28" s="46"/>
      <c r="T28" s="46"/>
      <c r="U28" s="46"/>
      <c r="V28" s="46"/>
      <c r="W28" s="340">
        <f>ROUND(BB51,2)</f>
        <v>0</v>
      </c>
      <c r="X28" s="339"/>
      <c r="Y28" s="339"/>
      <c r="Z28" s="339"/>
      <c r="AA28" s="339"/>
      <c r="AB28" s="339"/>
      <c r="AC28" s="339"/>
      <c r="AD28" s="339"/>
      <c r="AE28" s="339"/>
      <c r="AF28" s="46"/>
      <c r="AG28" s="46"/>
      <c r="AH28" s="46"/>
      <c r="AI28" s="46"/>
      <c r="AJ28" s="46"/>
      <c r="AK28" s="340">
        <v>0</v>
      </c>
      <c r="AL28" s="339"/>
      <c r="AM28" s="339"/>
      <c r="AN28" s="339"/>
      <c r="AO28" s="339"/>
      <c r="AP28" s="46"/>
      <c r="AQ28" s="48"/>
      <c r="BE28" s="328"/>
    </row>
    <row r="29" spans="2:71" s="2" customFormat="1" ht="14.45" hidden="1" customHeight="1">
      <c r="B29" s="45"/>
      <c r="C29" s="46"/>
      <c r="D29" s="46"/>
      <c r="E29" s="46"/>
      <c r="F29" s="47" t="s">
        <v>47</v>
      </c>
      <c r="G29" s="46"/>
      <c r="H29" s="46"/>
      <c r="I29" s="46"/>
      <c r="J29" s="46"/>
      <c r="K29" s="46"/>
      <c r="L29" s="338">
        <v>0.15</v>
      </c>
      <c r="M29" s="339"/>
      <c r="N29" s="339"/>
      <c r="O29" s="339"/>
      <c r="P29" s="46"/>
      <c r="Q29" s="46"/>
      <c r="R29" s="46"/>
      <c r="S29" s="46"/>
      <c r="T29" s="46"/>
      <c r="U29" s="46"/>
      <c r="V29" s="46"/>
      <c r="W29" s="340">
        <f>ROUND(BC51,2)</f>
        <v>0</v>
      </c>
      <c r="X29" s="339"/>
      <c r="Y29" s="339"/>
      <c r="Z29" s="339"/>
      <c r="AA29" s="339"/>
      <c r="AB29" s="339"/>
      <c r="AC29" s="339"/>
      <c r="AD29" s="339"/>
      <c r="AE29" s="339"/>
      <c r="AF29" s="46"/>
      <c r="AG29" s="46"/>
      <c r="AH29" s="46"/>
      <c r="AI29" s="46"/>
      <c r="AJ29" s="46"/>
      <c r="AK29" s="340">
        <v>0</v>
      </c>
      <c r="AL29" s="339"/>
      <c r="AM29" s="339"/>
      <c r="AN29" s="339"/>
      <c r="AO29" s="339"/>
      <c r="AP29" s="46"/>
      <c r="AQ29" s="48"/>
      <c r="BE29" s="328"/>
    </row>
    <row r="30" spans="2:71" s="2" customFormat="1" ht="14.45" hidden="1" customHeight="1">
      <c r="B30" s="45"/>
      <c r="C30" s="46"/>
      <c r="D30" s="46"/>
      <c r="E30" s="46"/>
      <c r="F30" s="47" t="s">
        <v>48</v>
      </c>
      <c r="G30" s="46"/>
      <c r="H30" s="46"/>
      <c r="I30" s="46"/>
      <c r="J30" s="46"/>
      <c r="K30" s="46"/>
      <c r="L30" s="338">
        <v>0</v>
      </c>
      <c r="M30" s="339"/>
      <c r="N30" s="339"/>
      <c r="O30" s="339"/>
      <c r="P30" s="46"/>
      <c r="Q30" s="46"/>
      <c r="R30" s="46"/>
      <c r="S30" s="46"/>
      <c r="T30" s="46"/>
      <c r="U30" s="46"/>
      <c r="V30" s="46"/>
      <c r="W30" s="340">
        <f>ROUND(BD51,2)</f>
        <v>0</v>
      </c>
      <c r="X30" s="339"/>
      <c r="Y30" s="339"/>
      <c r="Z30" s="339"/>
      <c r="AA30" s="339"/>
      <c r="AB30" s="339"/>
      <c r="AC30" s="339"/>
      <c r="AD30" s="339"/>
      <c r="AE30" s="339"/>
      <c r="AF30" s="46"/>
      <c r="AG30" s="46"/>
      <c r="AH30" s="46"/>
      <c r="AI30" s="46"/>
      <c r="AJ30" s="46"/>
      <c r="AK30" s="340">
        <v>0</v>
      </c>
      <c r="AL30" s="339"/>
      <c r="AM30" s="339"/>
      <c r="AN30" s="339"/>
      <c r="AO30" s="339"/>
      <c r="AP30" s="46"/>
      <c r="AQ30" s="48"/>
      <c r="BE30" s="328"/>
    </row>
    <row r="31" spans="2:71" s="1" customFormat="1" ht="6.95" customHeight="1">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3"/>
      <c r="BE31" s="328"/>
    </row>
    <row r="32" spans="2:71" s="1" customFormat="1" ht="25.9" customHeight="1">
      <c r="B32" s="39"/>
      <c r="C32" s="49"/>
      <c r="D32" s="50" t="s">
        <v>49</v>
      </c>
      <c r="E32" s="51"/>
      <c r="F32" s="51"/>
      <c r="G32" s="51"/>
      <c r="H32" s="51"/>
      <c r="I32" s="51"/>
      <c r="J32" s="51"/>
      <c r="K32" s="51"/>
      <c r="L32" s="51"/>
      <c r="M32" s="51"/>
      <c r="N32" s="51"/>
      <c r="O32" s="51"/>
      <c r="P32" s="51"/>
      <c r="Q32" s="51"/>
      <c r="R32" s="51"/>
      <c r="S32" s="51"/>
      <c r="T32" s="52" t="s">
        <v>50</v>
      </c>
      <c r="U32" s="51"/>
      <c r="V32" s="51"/>
      <c r="W32" s="51"/>
      <c r="X32" s="341" t="s">
        <v>51</v>
      </c>
      <c r="Y32" s="342"/>
      <c r="Z32" s="342"/>
      <c r="AA32" s="342"/>
      <c r="AB32" s="342"/>
      <c r="AC32" s="51"/>
      <c r="AD32" s="51"/>
      <c r="AE32" s="51"/>
      <c r="AF32" s="51"/>
      <c r="AG32" s="51"/>
      <c r="AH32" s="51"/>
      <c r="AI32" s="51"/>
      <c r="AJ32" s="51"/>
      <c r="AK32" s="343">
        <f>SUM(AK23:AK30)</f>
        <v>0</v>
      </c>
      <c r="AL32" s="342"/>
      <c r="AM32" s="342"/>
      <c r="AN32" s="342"/>
      <c r="AO32" s="344"/>
      <c r="AP32" s="49"/>
      <c r="AQ32" s="53"/>
      <c r="BE32" s="328"/>
    </row>
    <row r="33" spans="2:56" s="1" customFormat="1" ht="6.95" customHeight="1">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3"/>
    </row>
    <row r="34" spans="2:56" s="1" customFormat="1" ht="6.95" customHeight="1">
      <c r="B34" s="54"/>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6"/>
    </row>
    <row r="38" spans="2:56" s="1" customFormat="1" ht="6.95" customHeight="1">
      <c r="B38" s="57"/>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9"/>
    </row>
    <row r="39" spans="2:56" s="1" customFormat="1" ht="36.950000000000003" customHeight="1">
      <c r="B39" s="39"/>
      <c r="C39" s="60" t="s">
        <v>52</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59"/>
    </row>
    <row r="40" spans="2:56" s="1" customFormat="1" ht="6.95" customHeight="1">
      <c r="B40" s="39"/>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59"/>
    </row>
    <row r="41" spans="2:56" s="3" customFormat="1" ht="14.45" customHeight="1">
      <c r="B41" s="62"/>
      <c r="C41" s="63" t="s">
        <v>15</v>
      </c>
      <c r="D41" s="64"/>
      <c r="E41" s="64"/>
      <c r="F41" s="64"/>
      <c r="G41" s="64"/>
      <c r="H41" s="64"/>
      <c r="I41" s="64"/>
      <c r="J41" s="64"/>
      <c r="K41" s="64"/>
      <c r="L41" s="64" t="str">
        <f>K5</f>
        <v>19-16</v>
      </c>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5"/>
    </row>
    <row r="42" spans="2:56" s="4" customFormat="1" ht="36.950000000000003" customHeight="1">
      <c r="B42" s="66"/>
      <c r="C42" s="67" t="s">
        <v>18</v>
      </c>
      <c r="D42" s="68"/>
      <c r="E42" s="68"/>
      <c r="F42" s="68"/>
      <c r="G42" s="68"/>
      <c r="H42" s="68"/>
      <c r="I42" s="68"/>
      <c r="J42" s="68"/>
      <c r="K42" s="68"/>
      <c r="L42" s="345" t="str">
        <f>K6</f>
        <v>VNĚJŠÍ PROPOJENÍ KUCHYNĚ MŠ A JÍDELNY ZŠ</v>
      </c>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68"/>
      <c r="AQ42" s="68"/>
      <c r="AR42" s="69"/>
    </row>
    <row r="43" spans="2:56" s="1" customFormat="1" ht="6.95" customHeight="1">
      <c r="B43" s="39"/>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59"/>
    </row>
    <row r="44" spans="2:56" s="1" customFormat="1">
      <c r="B44" s="39"/>
      <c r="C44" s="63" t="s">
        <v>23</v>
      </c>
      <c r="D44" s="61"/>
      <c r="E44" s="61"/>
      <c r="F44" s="61"/>
      <c r="G44" s="61"/>
      <c r="H44" s="61"/>
      <c r="I44" s="61"/>
      <c r="J44" s="61"/>
      <c r="K44" s="61"/>
      <c r="L44" s="70" t="str">
        <f>IF(K8="","",K8)</f>
        <v>p. č. st. 8 a 1526/14</v>
      </c>
      <c r="M44" s="61"/>
      <c r="N44" s="61"/>
      <c r="O44" s="61"/>
      <c r="P44" s="61"/>
      <c r="Q44" s="61"/>
      <c r="R44" s="61"/>
      <c r="S44" s="61"/>
      <c r="T44" s="61"/>
      <c r="U44" s="61"/>
      <c r="V44" s="61"/>
      <c r="W44" s="61"/>
      <c r="X44" s="61"/>
      <c r="Y44" s="61"/>
      <c r="Z44" s="61"/>
      <c r="AA44" s="61"/>
      <c r="AB44" s="61"/>
      <c r="AC44" s="61"/>
      <c r="AD44" s="61"/>
      <c r="AE44" s="61"/>
      <c r="AF44" s="61"/>
      <c r="AG44" s="61"/>
      <c r="AH44" s="61"/>
      <c r="AI44" s="63" t="s">
        <v>25</v>
      </c>
      <c r="AJ44" s="61"/>
      <c r="AK44" s="61"/>
      <c r="AL44" s="61"/>
      <c r="AM44" s="347" t="str">
        <f>IF(AN8= "","",AN8)</f>
        <v>29. 10. 2019</v>
      </c>
      <c r="AN44" s="347"/>
      <c r="AO44" s="61"/>
      <c r="AP44" s="61"/>
      <c r="AQ44" s="61"/>
      <c r="AR44" s="59"/>
    </row>
    <row r="45" spans="2:56" s="1" customFormat="1" ht="6.95" customHeight="1">
      <c r="B45" s="39"/>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59"/>
    </row>
    <row r="46" spans="2:56" s="1" customFormat="1">
      <c r="B46" s="39"/>
      <c r="C46" s="63" t="s">
        <v>27</v>
      </c>
      <c r="D46" s="61"/>
      <c r="E46" s="61"/>
      <c r="F46" s="61"/>
      <c r="G46" s="61"/>
      <c r="H46" s="61"/>
      <c r="I46" s="61"/>
      <c r="J46" s="61"/>
      <c r="K46" s="61"/>
      <c r="L46" s="64" t="str">
        <f>IF(E11= "","",E11)</f>
        <v>Obec Kostomlaty pod Milešovkou</v>
      </c>
      <c r="M46" s="61"/>
      <c r="N46" s="61"/>
      <c r="O46" s="61"/>
      <c r="P46" s="61"/>
      <c r="Q46" s="61"/>
      <c r="R46" s="61"/>
      <c r="S46" s="61"/>
      <c r="T46" s="61"/>
      <c r="U46" s="61"/>
      <c r="V46" s="61"/>
      <c r="W46" s="61"/>
      <c r="X46" s="61"/>
      <c r="Y46" s="61"/>
      <c r="Z46" s="61"/>
      <c r="AA46" s="61"/>
      <c r="AB46" s="61"/>
      <c r="AC46" s="61"/>
      <c r="AD46" s="61"/>
      <c r="AE46" s="61"/>
      <c r="AF46" s="61"/>
      <c r="AG46" s="61"/>
      <c r="AH46" s="61"/>
      <c r="AI46" s="63" t="s">
        <v>34</v>
      </c>
      <c r="AJ46" s="61"/>
      <c r="AK46" s="61"/>
      <c r="AL46" s="61"/>
      <c r="AM46" s="348" t="str">
        <f>IF(E17="","",E17)</f>
        <v>A2-PORT . s.r.o.</v>
      </c>
      <c r="AN46" s="348"/>
      <c r="AO46" s="348"/>
      <c r="AP46" s="348"/>
      <c r="AQ46" s="61"/>
      <c r="AR46" s="59"/>
      <c r="AS46" s="349" t="s">
        <v>53</v>
      </c>
      <c r="AT46" s="350"/>
      <c r="AU46" s="72"/>
      <c r="AV46" s="72"/>
      <c r="AW46" s="72"/>
      <c r="AX46" s="72"/>
      <c r="AY46" s="72"/>
      <c r="AZ46" s="72"/>
      <c r="BA46" s="72"/>
      <c r="BB46" s="72"/>
      <c r="BC46" s="72"/>
      <c r="BD46" s="73"/>
    </row>
    <row r="47" spans="2:56" s="1" customFormat="1">
      <c r="B47" s="39"/>
      <c r="C47" s="63" t="s">
        <v>32</v>
      </c>
      <c r="D47" s="61"/>
      <c r="E47" s="61"/>
      <c r="F47" s="61"/>
      <c r="G47" s="61"/>
      <c r="H47" s="61"/>
      <c r="I47" s="61"/>
      <c r="J47" s="61"/>
      <c r="K47" s="61"/>
      <c r="L47" s="64" t="str">
        <f>IF(E14= "Vyplň údaj","",E14)</f>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59"/>
      <c r="AS47" s="351"/>
      <c r="AT47" s="352"/>
      <c r="AU47" s="74"/>
      <c r="AV47" s="74"/>
      <c r="AW47" s="74"/>
      <c r="AX47" s="74"/>
      <c r="AY47" s="74"/>
      <c r="AZ47" s="74"/>
      <c r="BA47" s="74"/>
      <c r="BB47" s="74"/>
      <c r="BC47" s="74"/>
      <c r="BD47" s="75"/>
    </row>
    <row r="48" spans="2:56" s="1" customFormat="1" ht="10.9" customHeight="1">
      <c r="B48" s="39"/>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59"/>
      <c r="AS48" s="353"/>
      <c r="AT48" s="354"/>
      <c r="AU48" s="40"/>
      <c r="AV48" s="40"/>
      <c r="AW48" s="40"/>
      <c r="AX48" s="40"/>
      <c r="AY48" s="40"/>
      <c r="AZ48" s="40"/>
      <c r="BA48" s="40"/>
      <c r="BB48" s="40"/>
      <c r="BC48" s="40"/>
      <c r="BD48" s="76"/>
    </row>
    <row r="49" spans="1:90" s="1" customFormat="1" ht="29.25" customHeight="1">
      <c r="B49" s="39"/>
      <c r="C49" s="355" t="s">
        <v>54</v>
      </c>
      <c r="D49" s="356"/>
      <c r="E49" s="356"/>
      <c r="F49" s="356"/>
      <c r="G49" s="356"/>
      <c r="H49" s="77"/>
      <c r="I49" s="357" t="s">
        <v>55</v>
      </c>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8" t="s">
        <v>56</v>
      </c>
      <c r="AH49" s="356"/>
      <c r="AI49" s="356"/>
      <c r="AJ49" s="356"/>
      <c r="AK49" s="356"/>
      <c r="AL49" s="356"/>
      <c r="AM49" s="356"/>
      <c r="AN49" s="357" t="s">
        <v>57</v>
      </c>
      <c r="AO49" s="356"/>
      <c r="AP49" s="356"/>
      <c r="AQ49" s="78" t="s">
        <v>58</v>
      </c>
      <c r="AR49" s="59"/>
      <c r="AS49" s="79" t="s">
        <v>59</v>
      </c>
      <c r="AT49" s="80" t="s">
        <v>60</v>
      </c>
      <c r="AU49" s="80" t="s">
        <v>61</v>
      </c>
      <c r="AV49" s="80" t="s">
        <v>62</v>
      </c>
      <c r="AW49" s="80" t="s">
        <v>63</v>
      </c>
      <c r="AX49" s="80" t="s">
        <v>64</v>
      </c>
      <c r="AY49" s="80" t="s">
        <v>65</v>
      </c>
      <c r="AZ49" s="80" t="s">
        <v>66</v>
      </c>
      <c r="BA49" s="80" t="s">
        <v>67</v>
      </c>
      <c r="BB49" s="80" t="s">
        <v>68</v>
      </c>
      <c r="BC49" s="80" t="s">
        <v>69</v>
      </c>
      <c r="BD49" s="81" t="s">
        <v>70</v>
      </c>
    </row>
    <row r="50" spans="1:90" s="1" customFormat="1" ht="10.9" customHeight="1">
      <c r="B50" s="39"/>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59"/>
      <c r="AS50" s="82"/>
      <c r="AT50" s="83"/>
      <c r="AU50" s="83"/>
      <c r="AV50" s="83"/>
      <c r="AW50" s="83"/>
      <c r="AX50" s="83"/>
      <c r="AY50" s="83"/>
      <c r="AZ50" s="83"/>
      <c r="BA50" s="83"/>
      <c r="BB50" s="83"/>
      <c r="BC50" s="83"/>
      <c r="BD50" s="84"/>
    </row>
    <row r="51" spans="1:90" s="4" customFormat="1" ht="32.450000000000003" customHeight="1">
      <c r="B51" s="66"/>
      <c r="C51" s="85" t="s">
        <v>71</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362">
        <f>ROUND(AG52,2)</f>
        <v>0</v>
      </c>
      <c r="AH51" s="362"/>
      <c r="AI51" s="362"/>
      <c r="AJ51" s="362"/>
      <c r="AK51" s="362"/>
      <c r="AL51" s="362"/>
      <c r="AM51" s="362"/>
      <c r="AN51" s="363">
        <f>SUM(AG51,AT51)</f>
        <v>0</v>
      </c>
      <c r="AO51" s="363"/>
      <c r="AP51" s="363"/>
      <c r="AQ51" s="87" t="s">
        <v>21</v>
      </c>
      <c r="AR51" s="69"/>
      <c r="AS51" s="88">
        <f>ROUND(AS52,2)</f>
        <v>0</v>
      </c>
      <c r="AT51" s="89">
        <f>ROUND(SUM(AV51:AW51),2)</f>
        <v>0</v>
      </c>
      <c r="AU51" s="90">
        <f>ROUND(AU52,5)</f>
        <v>0</v>
      </c>
      <c r="AV51" s="89">
        <f>ROUND(AZ51*L26,2)</f>
        <v>0</v>
      </c>
      <c r="AW51" s="89">
        <f>ROUND(BA51*L27,2)</f>
        <v>0</v>
      </c>
      <c r="AX51" s="89">
        <f>ROUND(BB51*L26,2)</f>
        <v>0</v>
      </c>
      <c r="AY51" s="89">
        <f>ROUND(BC51*L27,2)</f>
        <v>0</v>
      </c>
      <c r="AZ51" s="89">
        <f>ROUND(AZ52,2)</f>
        <v>0</v>
      </c>
      <c r="BA51" s="89">
        <f>ROUND(BA52,2)</f>
        <v>0</v>
      </c>
      <c r="BB51" s="89">
        <f>ROUND(BB52,2)</f>
        <v>0</v>
      </c>
      <c r="BC51" s="89">
        <f>ROUND(BC52,2)</f>
        <v>0</v>
      </c>
      <c r="BD51" s="91">
        <f>ROUND(BD52,2)</f>
        <v>0</v>
      </c>
      <c r="BS51" s="92" t="s">
        <v>72</v>
      </c>
      <c r="BT51" s="92" t="s">
        <v>73</v>
      </c>
      <c r="BV51" s="92" t="s">
        <v>74</v>
      </c>
      <c r="BW51" s="92" t="s">
        <v>7</v>
      </c>
      <c r="BX51" s="92" t="s">
        <v>75</v>
      </c>
      <c r="CL51" s="92" t="s">
        <v>21</v>
      </c>
    </row>
    <row r="52" spans="1:90" s="5" customFormat="1" ht="37.5" customHeight="1">
      <c r="A52" s="93" t="s">
        <v>76</v>
      </c>
      <c r="B52" s="94"/>
      <c r="C52" s="95"/>
      <c r="D52" s="361" t="s">
        <v>16</v>
      </c>
      <c r="E52" s="361"/>
      <c r="F52" s="361"/>
      <c r="G52" s="361"/>
      <c r="H52" s="361"/>
      <c r="I52" s="96"/>
      <c r="J52" s="361" t="s">
        <v>19</v>
      </c>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59">
        <f>'19-16 - VNĚJŠÍ PROPOJENÍ ...'!J25</f>
        <v>0</v>
      </c>
      <c r="AH52" s="360"/>
      <c r="AI52" s="360"/>
      <c r="AJ52" s="360"/>
      <c r="AK52" s="360"/>
      <c r="AL52" s="360"/>
      <c r="AM52" s="360"/>
      <c r="AN52" s="359">
        <f>SUM(AG52,AT52)</f>
        <v>0</v>
      </c>
      <c r="AO52" s="360"/>
      <c r="AP52" s="360"/>
      <c r="AQ52" s="97" t="s">
        <v>77</v>
      </c>
      <c r="AR52" s="98"/>
      <c r="AS52" s="99">
        <v>0</v>
      </c>
      <c r="AT52" s="100">
        <f>ROUND(SUM(AV52:AW52),2)</f>
        <v>0</v>
      </c>
      <c r="AU52" s="101">
        <f>'19-16 - VNĚJŠÍ PROPOJENÍ ...'!P98</f>
        <v>0</v>
      </c>
      <c r="AV52" s="100">
        <f>'19-16 - VNĚJŠÍ PROPOJENÍ ...'!J28</f>
        <v>0</v>
      </c>
      <c r="AW52" s="100">
        <f>'19-16 - VNĚJŠÍ PROPOJENÍ ...'!J29</f>
        <v>0</v>
      </c>
      <c r="AX52" s="100">
        <f>'19-16 - VNĚJŠÍ PROPOJENÍ ...'!J30</f>
        <v>0</v>
      </c>
      <c r="AY52" s="100">
        <f>'19-16 - VNĚJŠÍ PROPOJENÍ ...'!J31</f>
        <v>0</v>
      </c>
      <c r="AZ52" s="100">
        <f>'19-16 - VNĚJŠÍ PROPOJENÍ ...'!F28</f>
        <v>0</v>
      </c>
      <c r="BA52" s="100">
        <f>'19-16 - VNĚJŠÍ PROPOJENÍ ...'!F29</f>
        <v>0</v>
      </c>
      <c r="BB52" s="100">
        <f>'19-16 - VNĚJŠÍ PROPOJENÍ ...'!F30</f>
        <v>0</v>
      </c>
      <c r="BC52" s="100">
        <f>'19-16 - VNĚJŠÍ PROPOJENÍ ...'!F31</f>
        <v>0</v>
      </c>
      <c r="BD52" s="102">
        <f>'19-16 - VNĚJŠÍ PROPOJENÍ ...'!F32</f>
        <v>0</v>
      </c>
      <c r="BT52" s="103" t="s">
        <v>78</v>
      </c>
      <c r="BU52" s="103" t="s">
        <v>79</v>
      </c>
      <c r="BV52" s="103" t="s">
        <v>74</v>
      </c>
      <c r="BW52" s="103" t="s">
        <v>7</v>
      </c>
      <c r="BX52" s="103" t="s">
        <v>75</v>
      </c>
      <c r="CL52" s="103" t="s">
        <v>21</v>
      </c>
    </row>
    <row r="53" spans="1:90" s="1" customFormat="1" ht="30" customHeight="1">
      <c r="B53" s="39"/>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59"/>
    </row>
    <row r="54" spans="1:90" s="1" customFormat="1" ht="6.95" customHeight="1">
      <c r="B54" s="54"/>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9"/>
    </row>
  </sheetData>
  <sheetProtection algorithmName="SHA-512" hashValue="LukcE+/ssEWmPsUX44TQ3fDewMgxbs2jtliG69jvAQc/5ts7Y0VjBCkzrcbMf+p3LI4PhzIov4VA/919x4x0rQ==" saltValue="YuO9kwjho3bsCCyvKJFkxQ==" spinCount="100000" sheet="1" objects="1" scenarios="1" formatCells="0" formatColumns="0" formatRows="0" sort="0" autoFilter="0"/>
  <mergeCells count="41">
    <mergeCell ref="AR2:BE2"/>
    <mergeCell ref="AN52:AP52"/>
    <mergeCell ref="AG52:AM52"/>
    <mergeCell ref="D52:H52"/>
    <mergeCell ref="J52:AF52"/>
    <mergeCell ref="AG51:AM51"/>
    <mergeCell ref="AN51:AP51"/>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19-16 - VNĚJŠÍ PROPOJENÍ ...'!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4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80</v>
      </c>
      <c r="G1" s="368" t="s">
        <v>81</v>
      </c>
      <c r="H1" s="368"/>
      <c r="I1" s="108"/>
      <c r="J1" s="107" t="s">
        <v>82</v>
      </c>
      <c r="K1" s="106" t="s">
        <v>83</v>
      </c>
      <c r="L1" s="107" t="s">
        <v>84</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64"/>
      <c r="M2" s="364"/>
      <c r="N2" s="364"/>
      <c r="O2" s="364"/>
      <c r="P2" s="364"/>
      <c r="Q2" s="364"/>
      <c r="R2" s="364"/>
      <c r="S2" s="364"/>
      <c r="T2" s="364"/>
      <c r="U2" s="364"/>
      <c r="V2" s="364"/>
      <c r="AT2" s="22" t="s">
        <v>7</v>
      </c>
    </row>
    <row r="3" spans="1:70" ht="6.95" customHeight="1">
      <c r="B3" s="23"/>
      <c r="C3" s="24"/>
      <c r="D3" s="24"/>
      <c r="E3" s="24"/>
      <c r="F3" s="24"/>
      <c r="G3" s="24"/>
      <c r="H3" s="24"/>
      <c r="I3" s="109"/>
      <c r="J3" s="24"/>
      <c r="K3" s="25"/>
      <c r="AT3" s="22" t="s">
        <v>85</v>
      </c>
    </row>
    <row r="4" spans="1:70" ht="36.950000000000003" customHeight="1">
      <c r="B4" s="26"/>
      <c r="C4" s="27"/>
      <c r="D4" s="28" t="s">
        <v>86</v>
      </c>
      <c r="E4" s="27"/>
      <c r="F4" s="27"/>
      <c r="G4" s="27"/>
      <c r="H4" s="27"/>
      <c r="I4" s="110"/>
      <c r="J4" s="27"/>
      <c r="K4" s="29"/>
      <c r="M4" s="30" t="s">
        <v>12</v>
      </c>
      <c r="AT4" s="22" t="s">
        <v>6</v>
      </c>
    </row>
    <row r="5" spans="1:70" ht="6.95" customHeight="1">
      <c r="B5" s="26"/>
      <c r="C5" s="27"/>
      <c r="D5" s="27"/>
      <c r="E5" s="27"/>
      <c r="F5" s="27"/>
      <c r="G5" s="27"/>
      <c r="H5" s="27"/>
      <c r="I5" s="110"/>
      <c r="J5" s="27"/>
      <c r="K5" s="29"/>
    </row>
    <row r="6" spans="1:70" s="1" customFormat="1">
      <c r="B6" s="39"/>
      <c r="C6" s="40"/>
      <c r="D6" s="35" t="s">
        <v>18</v>
      </c>
      <c r="E6" s="40"/>
      <c r="F6" s="40"/>
      <c r="G6" s="40"/>
      <c r="H6" s="40"/>
      <c r="I6" s="111"/>
      <c r="J6" s="40"/>
      <c r="K6" s="43"/>
    </row>
    <row r="7" spans="1:70" s="1" customFormat="1" ht="36.950000000000003" customHeight="1">
      <c r="B7" s="39"/>
      <c r="C7" s="40"/>
      <c r="D7" s="40"/>
      <c r="E7" s="365" t="s">
        <v>19</v>
      </c>
      <c r="F7" s="366"/>
      <c r="G7" s="366"/>
      <c r="H7" s="366"/>
      <c r="I7" s="111"/>
      <c r="J7" s="40"/>
      <c r="K7" s="43"/>
    </row>
    <row r="8" spans="1:70" s="1" customFormat="1" ht="13.5">
      <c r="B8" s="39"/>
      <c r="C8" s="40"/>
      <c r="D8" s="40"/>
      <c r="E8" s="40"/>
      <c r="F8" s="40"/>
      <c r="G8" s="40"/>
      <c r="H8" s="40"/>
      <c r="I8" s="111"/>
      <c r="J8" s="40"/>
      <c r="K8" s="43"/>
    </row>
    <row r="9" spans="1:70" s="1" customFormat="1" ht="14.45" customHeight="1">
      <c r="B9" s="39"/>
      <c r="C9" s="40"/>
      <c r="D9" s="35" t="s">
        <v>20</v>
      </c>
      <c r="E9" s="40"/>
      <c r="F9" s="33" t="s">
        <v>21</v>
      </c>
      <c r="G9" s="40"/>
      <c r="H9" s="40"/>
      <c r="I9" s="112" t="s">
        <v>22</v>
      </c>
      <c r="J9" s="33" t="s">
        <v>21</v>
      </c>
      <c r="K9" s="43"/>
    </row>
    <row r="10" spans="1:70" s="1" customFormat="1" ht="14.45" customHeight="1">
      <c r="B10" s="39"/>
      <c r="C10" s="40"/>
      <c r="D10" s="35" t="s">
        <v>23</v>
      </c>
      <c r="E10" s="40"/>
      <c r="F10" s="33" t="s">
        <v>24</v>
      </c>
      <c r="G10" s="40"/>
      <c r="H10" s="40"/>
      <c r="I10" s="112" t="s">
        <v>25</v>
      </c>
      <c r="J10" s="113" t="str">
        <f>'Rekapitulace stavby'!AN8</f>
        <v>29. 10. 2019</v>
      </c>
      <c r="K10" s="43"/>
    </row>
    <row r="11" spans="1:70" s="1" customFormat="1" ht="10.9" customHeight="1">
      <c r="B11" s="39"/>
      <c r="C11" s="40"/>
      <c r="D11" s="40"/>
      <c r="E11" s="40"/>
      <c r="F11" s="40"/>
      <c r="G11" s="40"/>
      <c r="H11" s="40"/>
      <c r="I11" s="111"/>
      <c r="J11" s="40"/>
      <c r="K11" s="43"/>
    </row>
    <row r="12" spans="1:70" s="1" customFormat="1" ht="14.45" customHeight="1">
      <c r="B12" s="39"/>
      <c r="C12" s="40"/>
      <c r="D12" s="35" t="s">
        <v>27</v>
      </c>
      <c r="E12" s="40"/>
      <c r="F12" s="40"/>
      <c r="G12" s="40"/>
      <c r="H12" s="40"/>
      <c r="I12" s="112" t="s">
        <v>28</v>
      </c>
      <c r="J12" s="33" t="s">
        <v>29</v>
      </c>
      <c r="K12" s="43"/>
    </row>
    <row r="13" spans="1:70" s="1" customFormat="1" ht="18" customHeight="1">
      <c r="B13" s="39"/>
      <c r="C13" s="40"/>
      <c r="D13" s="40"/>
      <c r="E13" s="33" t="s">
        <v>30</v>
      </c>
      <c r="F13" s="40"/>
      <c r="G13" s="40"/>
      <c r="H13" s="40"/>
      <c r="I13" s="112" t="s">
        <v>31</v>
      </c>
      <c r="J13" s="33" t="s">
        <v>21</v>
      </c>
      <c r="K13" s="43"/>
    </row>
    <row r="14" spans="1:70" s="1" customFormat="1" ht="6.95" customHeight="1">
      <c r="B14" s="39"/>
      <c r="C14" s="40"/>
      <c r="D14" s="40"/>
      <c r="E14" s="40"/>
      <c r="F14" s="40"/>
      <c r="G14" s="40"/>
      <c r="H14" s="40"/>
      <c r="I14" s="111"/>
      <c r="J14" s="40"/>
      <c r="K14" s="43"/>
    </row>
    <row r="15" spans="1:70" s="1" customFormat="1" ht="14.45" customHeight="1">
      <c r="B15" s="39"/>
      <c r="C15" s="40"/>
      <c r="D15" s="35" t="s">
        <v>32</v>
      </c>
      <c r="E15" s="40"/>
      <c r="F15" s="40"/>
      <c r="G15" s="40"/>
      <c r="H15" s="40"/>
      <c r="I15" s="112" t="s">
        <v>28</v>
      </c>
      <c r="J15" s="33" t="str">
        <f>IF('Rekapitulace stavby'!AN13="Vyplň údaj","",IF('Rekapitulace stavby'!AN13="","",'Rekapitulace stavby'!AN13))</f>
        <v/>
      </c>
      <c r="K15" s="43"/>
    </row>
    <row r="16" spans="1:70" s="1" customFormat="1" ht="18" customHeight="1">
      <c r="B16" s="39"/>
      <c r="C16" s="40"/>
      <c r="D16" s="40"/>
      <c r="E16" s="33" t="str">
        <f>IF('Rekapitulace stavby'!E14="Vyplň údaj","",IF('Rekapitulace stavby'!E14="","",'Rekapitulace stavby'!E14))</f>
        <v/>
      </c>
      <c r="F16" s="40"/>
      <c r="G16" s="40"/>
      <c r="H16" s="40"/>
      <c r="I16" s="112" t="s">
        <v>31</v>
      </c>
      <c r="J16" s="33" t="str">
        <f>IF('Rekapitulace stavby'!AN14="Vyplň údaj","",IF('Rekapitulace stavby'!AN14="","",'Rekapitulace stavby'!AN14))</f>
        <v/>
      </c>
      <c r="K16" s="43"/>
    </row>
    <row r="17" spans="2:11" s="1" customFormat="1" ht="6.95" customHeight="1">
      <c r="B17" s="39"/>
      <c r="C17" s="40"/>
      <c r="D17" s="40"/>
      <c r="E17" s="40"/>
      <c r="F17" s="40"/>
      <c r="G17" s="40"/>
      <c r="H17" s="40"/>
      <c r="I17" s="111"/>
      <c r="J17" s="40"/>
      <c r="K17" s="43"/>
    </row>
    <row r="18" spans="2:11" s="1" customFormat="1" ht="14.45" customHeight="1">
      <c r="B18" s="39"/>
      <c r="C18" s="40"/>
      <c r="D18" s="35" t="s">
        <v>34</v>
      </c>
      <c r="E18" s="40"/>
      <c r="F18" s="40"/>
      <c r="G18" s="40"/>
      <c r="H18" s="40"/>
      <c r="I18" s="112" t="s">
        <v>28</v>
      </c>
      <c r="J18" s="33" t="s">
        <v>35</v>
      </c>
      <c r="K18" s="43"/>
    </row>
    <row r="19" spans="2:11" s="1" customFormat="1" ht="18" customHeight="1">
      <c r="B19" s="39"/>
      <c r="C19" s="40"/>
      <c r="D19" s="40"/>
      <c r="E19" s="33" t="s">
        <v>36</v>
      </c>
      <c r="F19" s="40"/>
      <c r="G19" s="40"/>
      <c r="H19" s="40"/>
      <c r="I19" s="112" t="s">
        <v>31</v>
      </c>
      <c r="J19" s="33" t="s">
        <v>21</v>
      </c>
      <c r="K19" s="43"/>
    </row>
    <row r="20" spans="2:11" s="1" customFormat="1" ht="6.95" customHeight="1">
      <c r="B20" s="39"/>
      <c r="C20" s="40"/>
      <c r="D20" s="40"/>
      <c r="E20" s="40"/>
      <c r="F20" s="40"/>
      <c r="G20" s="40"/>
      <c r="H20" s="40"/>
      <c r="I20" s="111"/>
      <c r="J20" s="40"/>
      <c r="K20" s="43"/>
    </row>
    <row r="21" spans="2:11" s="1" customFormat="1" ht="14.45" customHeight="1">
      <c r="B21" s="39"/>
      <c r="C21" s="40"/>
      <c r="D21" s="35" t="s">
        <v>38</v>
      </c>
      <c r="E21" s="40"/>
      <c r="F21" s="40"/>
      <c r="G21" s="40"/>
      <c r="H21" s="40"/>
      <c r="I21" s="111"/>
      <c r="J21" s="40"/>
      <c r="K21" s="43"/>
    </row>
    <row r="22" spans="2:11" s="6" customFormat="1" ht="22.5" customHeight="1">
      <c r="B22" s="114"/>
      <c r="C22" s="115"/>
      <c r="D22" s="115"/>
      <c r="E22" s="334" t="s">
        <v>21</v>
      </c>
      <c r="F22" s="334"/>
      <c r="G22" s="334"/>
      <c r="H22" s="334"/>
      <c r="I22" s="116"/>
      <c r="J22" s="115"/>
      <c r="K22" s="117"/>
    </row>
    <row r="23" spans="2:11" s="1" customFormat="1" ht="6.95" customHeight="1">
      <c r="B23" s="39"/>
      <c r="C23" s="40"/>
      <c r="D23" s="40"/>
      <c r="E23" s="40"/>
      <c r="F23" s="40"/>
      <c r="G23" s="40"/>
      <c r="H23" s="40"/>
      <c r="I23" s="111"/>
      <c r="J23" s="40"/>
      <c r="K23" s="43"/>
    </row>
    <row r="24" spans="2:11" s="1" customFormat="1" ht="6.95" customHeight="1">
      <c r="B24" s="39"/>
      <c r="C24" s="40"/>
      <c r="D24" s="83"/>
      <c r="E24" s="83"/>
      <c r="F24" s="83"/>
      <c r="G24" s="83"/>
      <c r="H24" s="83"/>
      <c r="I24" s="118"/>
      <c r="J24" s="83"/>
      <c r="K24" s="119"/>
    </row>
    <row r="25" spans="2:11" s="1" customFormat="1" ht="25.35" customHeight="1">
      <c r="B25" s="39"/>
      <c r="C25" s="40"/>
      <c r="D25" s="120" t="s">
        <v>39</v>
      </c>
      <c r="E25" s="40"/>
      <c r="F25" s="40"/>
      <c r="G25" s="40"/>
      <c r="H25" s="40"/>
      <c r="I25" s="111"/>
      <c r="J25" s="121">
        <f>ROUND(J98,2)</f>
        <v>0</v>
      </c>
      <c r="K25" s="43"/>
    </row>
    <row r="26" spans="2:11" s="1" customFormat="1" ht="6.95" customHeight="1">
      <c r="B26" s="39"/>
      <c r="C26" s="40"/>
      <c r="D26" s="83"/>
      <c r="E26" s="83"/>
      <c r="F26" s="83"/>
      <c r="G26" s="83"/>
      <c r="H26" s="83"/>
      <c r="I26" s="118"/>
      <c r="J26" s="83"/>
      <c r="K26" s="119"/>
    </row>
    <row r="27" spans="2:11" s="1" customFormat="1" ht="14.45" customHeight="1">
      <c r="B27" s="39"/>
      <c r="C27" s="40"/>
      <c r="D27" s="40"/>
      <c r="E27" s="40"/>
      <c r="F27" s="44" t="s">
        <v>41</v>
      </c>
      <c r="G27" s="40"/>
      <c r="H27" s="40"/>
      <c r="I27" s="122" t="s">
        <v>40</v>
      </c>
      <c r="J27" s="44" t="s">
        <v>42</v>
      </c>
      <c r="K27" s="43"/>
    </row>
    <row r="28" spans="2:11" s="1" customFormat="1" ht="14.45" customHeight="1">
      <c r="B28" s="39"/>
      <c r="C28" s="40"/>
      <c r="D28" s="47" t="s">
        <v>43</v>
      </c>
      <c r="E28" s="47" t="s">
        <v>44</v>
      </c>
      <c r="F28" s="123">
        <f>ROUND(SUM(BE98:BE342), 2)</f>
        <v>0</v>
      </c>
      <c r="G28" s="40"/>
      <c r="H28" s="40"/>
      <c r="I28" s="124">
        <v>0.21</v>
      </c>
      <c r="J28" s="123">
        <f>ROUND(ROUND((SUM(BE98:BE342)), 2)*I28, 2)</f>
        <v>0</v>
      </c>
      <c r="K28" s="43"/>
    </row>
    <row r="29" spans="2:11" s="1" customFormat="1" ht="14.45" customHeight="1">
      <c r="B29" s="39"/>
      <c r="C29" s="40"/>
      <c r="D29" s="40"/>
      <c r="E29" s="47" t="s">
        <v>45</v>
      </c>
      <c r="F29" s="123">
        <f>ROUND(SUM(BF98:BF342), 2)</f>
        <v>0</v>
      </c>
      <c r="G29" s="40"/>
      <c r="H29" s="40"/>
      <c r="I29" s="124">
        <v>0.15</v>
      </c>
      <c r="J29" s="123">
        <f>ROUND(ROUND((SUM(BF98:BF342)), 2)*I29, 2)</f>
        <v>0</v>
      </c>
      <c r="K29" s="43"/>
    </row>
    <row r="30" spans="2:11" s="1" customFormat="1" ht="14.45" hidden="1" customHeight="1">
      <c r="B30" s="39"/>
      <c r="C30" s="40"/>
      <c r="D30" s="40"/>
      <c r="E30" s="47" t="s">
        <v>46</v>
      </c>
      <c r="F30" s="123">
        <f>ROUND(SUM(BG98:BG342), 2)</f>
        <v>0</v>
      </c>
      <c r="G30" s="40"/>
      <c r="H30" s="40"/>
      <c r="I30" s="124">
        <v>0.21</v>
      </c>
      <c r="J30" s="123">
        <v>0</v>
      </c>
      <c r="K30" s="43"/>
    </row>
    <row r="31" spans="2:11" s="1" customFormat="1" ht="14.45" hidden="1" customHeight="1">
      <c r="B31" s="39"/>
      <c r="C31" s="40"/>
      <c r="D31" s="40"/>
      <c r="E31" s="47" t="s">
        <v>47</v>
      </c>
      <c r="F31" s="123">
        <f>ROUND(SUM(BH98:BH342), 2)</f>
        <v>0</v>
      </c>
      <c r="G31" s="40"/>
      <c r="H31" s="40"/>
      <c r="I31" s="124">
        <v>0.15</v>
      </c>
      <c r="J31" s="123">
        <v>0</v>
      </c>
      <c r="K31" s="43"/>
    </row>
    <row r="32" spans="2:11" s="1" customFormat="1" ht="14.45" hidden="1" customHeight="1">
      <c r="B32" s="39"/>
      <c r="C32" s="40"/>
      <c r="D32" s="40"/>
      <c r="E32" s="47" t="s">
        <v>48</v>
      </c>
      <c r="F32" s="123">
        <f>ROUND(SUM(BI98:BI342), 2)</f>
        <v>0</v>
      </c>
      <c r="G32" s="40"/>
      <c r="H32" s="40"/>
      <c r="I32" s="124">
        <v>0</v>
      </c>
      <c r="J32" s="123">
        <v>0</v>
      </c>
      <c r="K32" s="43"/>
    </row>
    <row r="33" spans="2:11" s="1" customFormat="1" ht="6.95" customHeight="1">
      <c r="B33" s="39"/>
      <c r="C33" s="40"/>
      <c r="D33" s="40"/>
      <c r="E33" s="40"/>
      <c r="F33" s="40"/>
      <c r="G33" s="40"/>
      <c r="H33" s="40"/>
      <c r="I33" s="111"/>
      <c r="J33" s="40"/>
      <c r="K33" s="43"/>
    </row>
    <row r="34" spans="2:11" s="1" customFormat="1" ht="25.35" customHeight="1">
      <c r="B34" s="39"/>
      <c r="C34" s="125"/>
      <c r="D34" s="126" t="s">
        <v>49</v>
      </c>
      <c r="E34" s="77"/>
      <c r="F34" s="77"/>
      <c r="G34" s="127" t="s">
        <v>50</v>
      </c>
      <c r="H34" s="128" t="s">
        <v>51</v>
      </c>
      <c r="I34" s="129"/>
      <c r="J34" s="130">
        <f>SUM(J25:J32)</f>
        <v>0</v>
      </c>
      <c r="K34" s="131"/>
    </row>
    <row r="35" spans="2:11" s="1" customFormat="1" ht="14.45" customHeight="1">
      <c r="B35" s="54"/>
      <c r="C35" s="55"/>
      <c r="D35" s="55"/>
      <c r="E35" s="55"/>
      <c r="F35" s="55"/>
      <c r="G35" s="55"/>
      <c r="H35" s="55"/>
      <c r="I35" s="132"/>
      <c r="J35" s="55"/>
      <c r="K35" s="56"/>
    </row>
    <row r="39" spans="2:11" s="1" customFormat="1" ht="6.95" customHeight="1">
      <c r="B39" s="133"/>
      <c r="C39" s="134"/>
      <c r="D39" s="134"/>
      <c r="E39" s="134"/>
      <c r="F39" s="134"/>
      <c r="G39" s="134"/>
      <c r="H39" s="134"/>
      <c r="I39" s="135"/>
      <c r="J39" s="134"/>
      <c r="K39" s="136"/>
    </row>
    <row r="40" spans="2:11" s="1" customFormat="1" ht="36.950000000000003" customHeight="1">
      <c r="B40" s="39"/>
      <c r="C40" s="28" t="s">
        <v>87</v>
      </c>
      <c r="D40" s="40"/>
      <c r="E40" s="40"/>
      <c r="F40" s="40"/>
      <c r="G40" s="40"/>
      <c r="H40" s="40"/>
      <c r="I40" s="111"/>
      <c r="J40" s="40"/>
      <c r="K40" s="43"/>
    </row>
    <row r="41" spans="2:11" s="1" customFormat="1" ht="6.95" customHeight="1">
      <c r="B41" s="39"/>
      <c r="C41" s="40"/>
      <c r="D41" s="40"/>
      <c r="E41" s="40"/>
      <c r="F41" s="40"/>
      <c r="G41" s="40"/>
      <c r="H41" s="40"/>
      <c r="I41" s="111"/>
      <c r="J41" s="40"/>
      <c r="K41" s="43"/>
    </row>
    <row r="42" spans="2:11" s="1" customFormat="1" ht="14.45" customHeight="1">
      <c r="B42" s="39"/>
      <c r="C42" s="35" t="s">
        <v>18</v>
      </c>
      <c r="D42" s="40"/>
      <c r="E42" s="40"/>
      <c r="F42" s="40"/>
      <c r="G42" s="40"/>
      <c r="H42" s="40"/>
      <c r="I42" s="111"/>
      <c r="J42" s="40"/>
      <c r="K42" s="43"/>
    </row>
    <row r="43" spans="2:11" s="1" customFormat="1" ht="23.25" customHeight="1">
      <c r="B43" s="39"/>
      <c r="C43" s="40"/>
      <c r="D43" s="40"/>
      <c r="E43" s="365" t="str">
        <f>E7</f>
        <v>VNĚJŠÍ PROPOJENÍ KUCHYNĚ MŠ A JÍDELNY ZŠ</v>
      </c>
      <c r="F43" s="366"/>
      <c r="G43" s="366"/>
      <c r="H43" s="366"/>
      <c r="I43" s="111"/>
      <c r="J43" s="40"/>
      <c r="K43" s="43"/>
    </row>
    <row r="44" spans="2:11" s="1" customFormat="1" ht="6.95" customHeight="1">
      <c r="B44" s="39"/>
      <c r="C44" s="40"/>
      <c r="D44" s="40"/>
      <c r="E44" s="40"/>
      <c r="F44" s="40"/>
      <c r="G44" s="40"/>
      <c r="H44" s="40"/>
      <c r="I44" s="111"/>
      <c r="J44" s="40"/>
      <c r="K44" s="43"/>
    </row>
    <row r="45" spans="2:11" s="1" customFormat="1" ht="18" customHeight="1">
      <c r="B45" s="39"/>
      <c r="C45" s="35" t="s">
        <v>23</v>
      </c>
      <c r="D45" s="40"/>
      <c r="E45" s="40"/>
      <c r="F45" s="33" t="str">
        <f>F10</f>
        <v>p. č. st. 8 a 1526/14</v>
      </c>
      <c r="G45" s="40"/>
      <c r="H45" s="40"/>
      <c r="I45" s="112" t="s">
        <v>25</v>
      </c>
      <c r="J45" s="113" t="str">
        <f>IF(J10="","",J10)</f>
        <v>29. 10. 2019</v>
      </c>
      <c r="K45" s="43"/>
    </row>
    <row r="46" spans="2:11" s="1" customFormat="1" ht="6.95" customHeight="1">
      <c r="B46" s="39"/>
      <c r="C46" s="40"/>
      <c r="D46" s="40"/>
      <c r="E46" s="40"/>
      <c r="F46" s="40"/>
      <c r="G46" s="40"/>
      <c r="H46" s="40"/>
      <c r="I46" s="111"/>
      <c r="J46" s="40"/>
      <c r="K46" s="43"/>
    </row>
    <row r="47" spans="2:11" s="1" customFormat="1">
      <c r="B47" s="39"/>
      <c r="C47" s="35" t="s">
        <v>27</v>
      </c>
      <c r="D47" s="40"/>
      <c r="E47" s="40"/>
      <c r="F47" s="33" t="str">
        <f>E13</f>
        <v>Obec Kostomlaty pod Milešovkou</v>
      </c>
      <c r="G47" s="40"/>
      <c r="H47" s="40"/>
      <c r="I47" s="112" t="s">
        <v>34</v>
      </c>
      <c r="J47" s="33" t="str">
        <f>E19</f>
        <v>A2-PORT . s.r.o.</v>
      </c>
      <c r="K47" s="43"/>
    </row>
    <row r="48" spans="2:11" s="1" customFormat="1" ht="14.45" customHeight="1">
      <c r="B48" s="39"/>
      <c r="C48" s="35" t="s">
        <v>32</v>
      </c>
      <c r="D48" s="40"/>
      <c r="E48" s="40"/>
      <c r="F48" s="33" t="str">
        <f>IF(E16="","",E16)</f>
        <v/>
      </c>
      <c r="G48" s="40"/>
      <c r="H48" s="40"/>
      <c r="I48" s="111"/>
      <c r="J48" s="40"/>
      <c r="K48" s="43"/>
    </row>
    <row r="49" spans="2:47" s="1" customFormat="1" ht="10.35" customHeight="1">
      <c r="B49" s="39"/>
      <c r="C49" s="40"/>
      <c r="D49" s="40"/>
      <c r="E49" s="40"/>
      <c r="F49" s="40"/>
      <c r="G49" s="40"/>
      <c r="H49" s="40"/>
      <c r="I49" s="111"/>
      <c r="J49" s="40"/>
      <c r="K49" s="43"/>
    </row>
    <row r="50" spans="2:47" s="1" customFormat="1" ht="29.25" customHeight="1">
      <c r="B50" s="39"/>
      <c r="C50" s="137" t="s">
        <v>88</v>
      </c>
      <c r="D50" s="125"/>
      <c r="E50" s="125"/>
      <c r="F50" s="125"/>
      <c r="G50" s="125"/>
      <c r="H50" s="125"/>
      <c r="I50" s="138"/>
      <c r="J50" s="139" t="s">
        <v>89</v>
      </c>
      <c r="K50" s="140"/>
    </row>
    <row r="51" spans="2:47" s="1" customFormat="1" ht="10.35" customHeight="1">
      <c r="B51" s="39"/>
      <c r="C51" s="40"/>
      <c r="D51" s="40"/>
      <c r="E51" s="40"/>
      <c r="F51" s="40"/>
      <c r="G51" s="40"/>
      <c r="H51" s="40"/>
      <c r="I51" s="111"/>
      <c r="J51" s="40"/>
      <c r="K51" s="43"/>
    </row>
    <row r="52" spans="2:47" s="1" customFormat="1" ht="29.25" customHeight="1">
      <c r="B52" s="39"/>
      <c r="C52" s="141" t="s">
        <v>90</v>
      </c>
      <c r="D52" s="40"/>
      <c r="E52" s="40"/>
      <c r="F52" s="40"/>
      <c r="G52" s="40"/>
      <c r="H52" s="40"/>
      <c r="I52" s="111"/>
      <c r="J52" s="121">
        <f>J98</f>
        <v>0</v>
      </c>
      <c r="K52" s="43"/>
      <c r="AU52" s="22" t="s">
        <v>91</v>
      </c>
    </row>
    <row r="53" spans="2:47" s="7" customFormat="1" ht="24.95" customHeight="1">
      <c r="B53" s="142"/>
      <c r="C53" s="143"/>
      <c r="D53" s="144" t="s">
        <v>92</v>
      </c>
      <c r="E53" s="145"/>
      <c r="F53" s="145"/>
      <c r="G53" s="145"/>
      <c r="H53" s="145"/>
      <c r="I53" s="146"/>
      <c r="J53" s="147">
        <f>J99</f>
        <v>0</v>
      </c>
      <c r="K53" s="148"/>
    </row>
    <row r="54" spans="2:47" s="8" customFormat="1" ht="19.899999999999999" customHeight="1">
      <c r="B54" s="149"/>
      <c r="C54" s="150"/>
      <c r="D54" s="151" t="s">
        <v>93</v>
      </c>
      <c r="E54" s="152"/>
      <c r="F54" s="152"/>
      <c r="G54" s="152"/>
      <c r="H54" s="152"/>
      <c r="I54" s="153"/>
      <c r="J54" s="154">
        <f>J100</f>
        <v>0</v>
      </c>
      <c r="K54" s="155"/>
    </row>
    <row r="55" spans="2:47" s="8" customFormat="1" ht="14.85" customHeight="1">
      <c r="B55" s="149"/>
      <c r="C55" s="150"/>
      <c r="D55" s="151" t="s">
        <v>94</v>
      </c>
      <c r="E55" s="152"/>
      <c r="F55" s="152"/>
      <c r="G55" s="152"/>
      <c r="H55" s="152"/>
      <c r="I55" s="153"/>
      <c r="J55" s="154">
        <f>J101</f>
        <v>0</v>
      </c>
      <c r="K55" s="155"/>
    </row>
    <row r="56" spans="2:47" s="8" customFormat="1" ht="14.85" customHeight="1">
      <c r="B56" s="149"/>
      <c r="C56" s="150"/>
      <c r="D56" s="151" t="s">
        <v>95</v>
      </c>
      <c r="E56" s="152"/>
      <c r="F56" s="152"/>
      <c r="G56" s="152"/>
      <c r="H56" s="152"/>
      <c r="I56" s="153"/>
      <c r="J56" s="154">
        <f>J117</f>
        <v>0</v>
      </c>
      <c r="K56" s="155"/>
    </row>
    <row r="57" spans="2:47" s="8" customFormat="1" ht="14.85" customHeight="1">
      <c r="B57" s="149"/>
      <c r="C57" s="150"/>
      <c r="D57" s="151" t="s">
        <v>96</v>
      </c>
      <c r="E57" s="152"/>
      <c r="F57" s="152"/>
      <c r="G57" s="152"/>
      <c r="H57" s="152"/>
      <c r="I57" s="153"/>
      <c r="J57" s="154">
        <f>J121</f>
        <v>0</v>
      </c>
      <c r="K57" s="155"/>
    </row>
    <row r="58" spans="2:47" s="8" customFormat="1" ht="14.85" customHeight="1">
      <c r="B58" s="149"/>
      <c r="C58" s="150"/>
      <c r="D58" s="151" t="s">
        <v>97</v>
      </c>
      <c r="E58" s="152"/>
      <c r="F58" s="152"/>
      <c r="G58" s="152"/>
      <c r="H58" s="152"/>
      <c r="I58" s="153"/>
      <c r="J58" s="154">
        <f>J130</f>
        <v>0</v>
      </c>
      <c r="K58" s="155"/>
    </row>
    <row r="59" spans="2:47" s="8" customFormat="1" ht="14.85" customHeight="1">
      <c r="B59" s="149"/>
      <c r="C59" s="150"/>
      <c r="D59" s="151" t="s">
        <v>98</v>
      </c>
      <c r="E59" s="152"/>
      <c r="F59" s="152"/>
      <c r="G59" s="152"/>
      <c r="H59" s="152"/>
      <c r="I59" s="153"/>
      <c r="J59" s="154">
        <f>J134</f>
        <v>0</v>
      </c>
      <c r="K59" s="155"/>
    </row>
    <row r="60" spans="2:47" s="8" customFormat="1" ht="19.899999999999999" customHeight="1">
      <c r="B60" s="149"/>
      <c r="C60" s="150"/>
      <c r="D60" s="151" t="s">
        <v>99</v>
      </c>
      <c r="E60" s="152"/>
      <c r="F60" s="152"/>
      <c r="G60" s="152"/>
      <c r="H60" s="152"/>
      <c r="I60" s="153"/>
      <c r="J60" s="154">
        <f>J145</f>
        <v>0</v>
      </c>
      <c r="K60" s="155"/>
    </row>
    <row r="61" spans="2:47" s="8" customFormat="1" ht="14.85" customHeight="1">
      <c r="B61" s="149"/>
      <c r="C61" s="150"/>
      <c r="D61" s="151" t="s">
        <v>100</v>
      </c>
      <c r="E61" s="152"/>
      <c r="F61" s="152"/>
      <c r="G61" s="152"/>
      <c r="H61" s="152"/>
      <c r="I61" s="153"/>
      <c r="J61" s="154">
        <f>J146</f>
        <v>0</v>
      </c>
      <c r="K61" s="155"/>
    </row>
    <row r="62" spans="2:47" s="8" customFormat="1" ht="19.899999999999999" customHeight="1">
      <c r="B62" s="149"/>
      <c r="C62" s="150"/>
      <c r="D62" s="151" t="s">
        <v>101</v>
      </c>
      <c r="E62" s="152"/>
      <c r="F62" s="152"/>
      <c r="G62" s="152"/>
      <c r="H62" s="152"/>
      <c r="I62" s="153"/>
      <c r="J62" s="154">
        <f>J153</f>
        <v>0</v>
      </c>
      <c r="K62" s="155"/>
    </row>
    <row r="63" spans="2:47" s="8" customFormat="1" ht="14.85" customHeight="1">
      <c r="B63" s="149"/>
      <c r="C63" s="150"/>
      <c r="D63" s="151" t="s">
        <v>102</v>
      </c>
      <c r="E63" s="152"/>
      <c r="F63" s="152"/>
      <c r="G63" s="152"/>
      <c r="H63" s="152"/>
      <c r="I63" s="153"/>
      <c r="J63" s="154">
        <f>J154</f>
        <v>0</v>
      </c>
      <c r="K63" s="155"/>
    </row>
    <row r="64" spans="2:47" s="8" customFormat="1" ht="14.85" customHeight="1">
      <c r="B64" s="149"/>
      <c r="C64" s="150"/>
      <c r="D64" s="151" t="s">
        <v>103</v>
      </c>
      <c r="E64" s="152"/>
      <c r="F64" s="152"/>
      <c r="G64" s="152"/>
      <c r="H64" s="152"/>
      <c r="I64" s="153"/>
      <c r="J64" s="154">
        <f>J188</f>
        <v>0</v>
      </c>
      <c r="K64" s="155"/>
    </row>
    <row r="65" spans="2:11" s="8" customFormat="1" ht="19.899999999999999" customHeight="1">
      <c r="B65" s="149"/>
      <c r="C65" s="150"/>
      <c r="D65" s="151" t="s">
        <v>104</v>
      </c>
      <c r="E65" s="152"/>
      <c r="F65" s="152"/>
      <c r="G65" s="152"/>
      <c r="H65" s="152"/>
      <c r="I65" s="153"/>
      <c r="J65" s="154">
        <f>J192</f>
        <v>0</v>
      </c>
      <c r="K65" s="155"/>
    </row>
    <row r="66" spans="2:11" s="8" customFormat="1" ht="14.85" customHeight="1">
      <c r="B66" s="149"/>
      <c r="C66" s="150"/>
      <c r="D66" s="151" t="s">
        <v>105</v>
      </c>
      <c r="E66" s="152"/>
      <c r="F66" s="152"/>
      <c r="G66" s="152"/>
      <c r="H66" s="152"/>
      <c r="I66" s="153"/>
      <c r="J66" s="154">
        <f>J193</f>
        <v>0</v>
      </c>
      <c r="K66" s="155"/>
    </row>
    <row r="67" spans="2:11" s="8" customFormat="1" ht="19.899999999999999" customHeight="1">
      <c r="B67" s="149"/>
      <c r="C67" s="150"/>
      <c r="D67" s="151" t="s">
        <v>106</v>
      </c>
      <c r="E67" s="152"/>
      <c r="F67" s="152"/>
      <c r="G67" s="152"/>
      <c r="H67" s="152"/>
      <c r="I67" s="153"/>
      <c r="J67" s="154">
        <f>J199</f>
        <v>0</v>
      </c>
      <c r="K67" s="155"/>
    </row>
    <row r="68" spans="2:11" s="8" customFormat="1" ht="14.85" customHeight="1">
      <c r="B68" s="149"/>
      <c r="C68" s="150"/>
      <c r="D68" s="151" t="s">
        <v>107</v>
      </c>
      <c r="E68" s="152"/>
      <c r="F68" s="152"/>
      <c r="G68" s="152"/>
      <c r="H68" s="152"/>
      <c r="I68" s="153"/>
      <c r="J68" s="154">
        <f>J200</f>
        <v>0</v>
      </c>
      <c r="K68" s="155"/>
    </row>
    <row r="69" spans="2:11" s="8" customFormat="1" ht="19.899999999999999" customHeight="1">
      <c r="B69" s="149"/>
      <c r="C69" s="150"/>
      <c r="D69" s="151" t="s">
        <v>108</v>
      </c>
      <c r="E69" s="152"/>
      <c r="F69" s="152"/>
      <c r="G69" s="152"/>
      <c r="H69" s="152"/>
      <c r="I69" s="153"/>
      <c r="J69" s="154">
        <f>J221</f>
        <v>0</v>
      </c>
      <c r="K69" s="155"/>
    </row>
    <row r="70" spans="2:11" s="8" customFormat="1" ht="14.85" customHeight="1">
      <c r="B70" s="149"/>
      <c r="C70" s="150"/>
      <c r="D70" s="151" t="s">
        <v>109</v>
      </c>
      <c r="E70" s="152"/>
      <c r="F70" s="152"/>
      <c r="G70" s="152"/>
      <c r="H70" s="152"/>
      <c r="I70" s="153"/>
      <c r="J70" s="154">
        <f>J222</f>
        <v>0</v>
      </c>
      <c r="K70" s="155"/>
    </row>
    <row r="71" spans="2:11" s="8" customFormat="1" ht="14.85" customHeight="1">
      <c r="B71" s="149"/>
      <c r="C71" s="150"/>
      <c r="D71" s="151" t="s">
        <v>110</v>
      </c>
      <c r="E71" s="152"/>
      <c r="F71" s="152"/>
      <c r="G71" s="152"/>
      <c r="H71" s="152"/>
      <c r="I71" s="153"/>
      <c r="J71" s="154">
        <f>J225</f>
        <v>0</v>
      </c>
      <c r="K71" s="155"/>
    </row>
    <row r="72" spans="2:11" s="8" customFormat="1" ht="14.85" customHeight="1">
      <c r="B72" s="149"/>
      <c r="C72" s="150"/>
      <c r="D72" s="151" t="s">
        <v>111</v>
      </c>
      <c r="E72" s="152"/>
      <c r="F72" s="152"/>
      <c r="G72" s="152"/>
      <c r="H72" s="152"/>
      <c r="I72" s="153"/>
      <c r="J72" s="154">
        <f>J246</f>
        <v>0</v>
      </c>
      <c r="K72" s="155"/>
    </row>
    <row r="73" spans="2:11" s="8" customFormat="1" ht="14.85" customHeight="1">
      <c r="B73" s="149"/>
      <c r="C73" s="150"/>
      <c r="D73" s="151" t="s">
        <v>112</v>
      </c>
      <c r="E73" s="152"/>
      <c r="F73" s="152"/>
      <c r="G73" s="152"/>
      <c r="H73" s="152"/>
      <c r="I73" s="153"/>
      <c r="J73" s="154">
        <f>J254</f>
        <v>0</v>
      </c>
      <c r="K73" s="155"/>
    </row>
    <row r="74" spans="2:11" s="8" customFormat="1" ht="19.899999999999999" customHeight="1">
      <c r="B74" s="149"/>
      <c r="C74" s="150"/>
      <c r="D74" s="151" t="s">
        <v>113</v>
      </c>
      <c r="E74" s="152"/>
      <c r="F74" s="152"/>
      <c r="G74" s="152"/>
      <c r="H74" s="152"/>
      <c r="I74" s="153"/>
      <c r="J74" s="154">
        <f>J288</f>
        <v>0</v>
      </c>
      <c r="K74" s="155"/>
    </row>
    <row r="75" spans="2:11" s="8" customFormat="1" ht="19.899999999999999" customHeight="1">
      <c r="B75" s="149"/>
      <c r="C75" s="150"/>
      <c r="D75" s="151" t="s">
        <v>114</v>
      </c>
      <c r="E75" s="152"/>
      <c r="F75" s="152"/>
      <c r="G75" s="152"/>
      <c r="H75" s="152"/>
      <c r="I75" s="153"/>
      <c r="J75" s="154">
        <f>J311</f>
        <v>0</v>
      </c>
      <c r="K75" s="155"/>
    </row>
    <row r="76" spans="2:11" s="7" customFormat="1" ht="24.95" customHeight="1">
      <c r="B76" s="142"/>
      <c r="C76" s="143"/>
      <c r="D76" s="144" t="s">
        <v>115</v>
      </c>
      <c r="E76" s="145"/>
      <c r="F76" s="145"/>
      <c r="G76" s="145"/>
      <c r="H76" s="145"/>
      <c r="I76" s="146"/>
      <c r="J76" s="147">
        <f>J314</f>
        <v>0</v>
      </c>
      <c r="K76" s="148"/>
    </row>
    <row r="77" spans="2:11" s="8" customFormat="1" ht="19.899999999999999" customHeight="1">
      <c r="B77" s="149"/>
      <c r="C77" s="150"/>
      <c r="D77" s="151" t="s">
        <v>116</v>
      </c>
      <c r="E77" s="152"/>
      <c r="F77" s="152"/>
      <c r="G77" s="152"/>
      <c r="H77" s="152"/>
      <c r="I77" s="153"/>
      <c r="J77" s="154">
        <f>J315</f>
        <v>0</v>
      </c>
      <c r="K77" s="155"/>
    </row>
    <row r="78" spans="2:11" s="8" customFormat="1" ht="19.899999999999999" customHeight="1">
      <c r="B78" s="149"/>
      <c r="C78" s="150"/>
      <c r="D78" s="151" t="s">
        <v>117</v>
      </c>
      <c r="E78" s="152"/>
      <c r="F78" s="152"/>
      <c r="G78" s="152"/>
      <c r="H78" s="152"/>
      <c r="I78" s="153"/>
      <c r="J78" s="154">
        <f>J322</f>
        <v>0</v>
      </c>
      <c r="K78" s="155"/>
    </row>
    <row r="79" spans="2:11" s="8" customFormat="1" ht="19.899999999999999" customHeight="1">
      <c r="B79" s="149"/>
      <c r="C79" s="150"/>
      <c r="D79" s="151" t="s">
        <v>118</v>
      </c>
      <c r="E79" s="152"/>
      <c r="F79" s="152"/>
      <c r="G79" s="152"/>
      <c r="H79" s="152"/>
      <c r="I79" s="153"/>
      <c r="J79" s="154">
        <f>J333</f>
        <v>0</v>
      </c>
      <c r="K79" s="155"/>
    </row>
    <row r="80" spans="2:11" s="7" customFormat="1" ht="24.95" customHeight="1">
      <c r="B80" s="142"/>
      <c r="C80" s="143"/>
      <c r="D80" s="144" t="s">
        <v>119</v>
      </c>
      <c r="E80" s="145"/>
      <c r="F80" s="145"/>
      <c r="G80" s="145"/>
      <c r="H80" s="145"/>
      <c r="I80" s="146"/>
      <c r="J80" s="147">
        <f>J339</f>
        <v>0</v>
      </c>
      <c r="K80" s="148"/>
    </row>
    <row r="81" spans="2:12" s="1" customFormat="1" ht="21.75" customHeight="1">
      <c r="B81" s="39"/>
      <c r="C81" s="40"/>
      <c r="D81" s="40"/>
      <c r="E81" s="40"/>
      <c r="F81" s="40"/>
      <c r="G81" s="40"/>
      <c r="H81" s="40"/>
      <c r="I81" s="111"/>
      <c r="J81" s="40"/>
      <c r="K81" s="43"/>
    </row>
    <row r="82" spans="2:12" s="1" customFormat="1" ht="6.95" customHeight="1">
      <c r="B82" s="54"/>
      <c r="C82" s="55"/>
      <c r="D82" s="55"/>
      <c r="E82" s="55"/>
      <c r="F82" s="55"/>
      <c r="G82" s="55"/>
      <c r="H82" s="55"/>
      <c r="I82" s="132"/>
      <c r="J82" s="55"/>
      <c r="K82" s="56"/>
    </row>
    <row r="86" spans="2:12" s="1" customFormat="1" ht="6.95" customHeight="1">
      <c r="B86" s="57"/>
      <c r="C86" s="58"/>
      <c r="D86" s="58"/>
      <c r="E86" s="58"/>
      <c r="F86" s="58"/>
      <c r="G86" s="58"/>
      <c r="H86" s="58"/>
      <c r="I86" s="135"/>
      <c r="J86" s="58"/>
      <c r="K86" s="58"/>
      <c r="L86" s="59"/>
    </row>
    <row r="87" spans="2:12" s="1" customFormat="1" ht="36.950000000000003" customHeight="1">
      <c r="B87" s="39"/>
      <c r="C87" s="60" t="s">
        <v>120</v>
      </c>
      <c r="D87" s="61"/>
      <c r="E87" s="61"/>
      <c r="F87" s="61"/>
      <c r="G87" s="61"/>
      <c r="H87" s="61"/>
      <c r="I87" s="156"/>
      <c r="J87" s="61"/>
      <c r="K87" s="61"/>
      <c r="L87" s="59"/>
    </row>
    <row r="88" spans="2:12" s="1" customFormat="1" ht="6.95" customHeight="1">
      <c r="B88" s="39"/>
      <c r="C88" s="61"/>
      <c r="D88" s="61"/>
      <c r="E88" s="61"/>
      <c r="F88" s="61"/>
      <c r="G88" s="61"/>
      <c r="H88" s="61"/>
      <c r="I88" s="156"/>
      <c r="J88" s="61"/>
      <c r="K88" s="61"/>
      <c r="L88" s="59"/>
    </row>
    <row r="89" spans="2:12" s="1" customFormat="1" ht="14.45" customHeight="1">
      <c r="B89" s="39"/>
      <c r="C89" s="63" t="s">
        <v>18</v>
      </c>
      <c r="D89" s="61"/>
      <c r="E89" s="61"/>
      <c r="F89" s="61"/>
      <c r="G89" s="61"/>
      <c r="H89" s="61"/>
      <c r="I89" s="156"/>
      <c r="J89" s="61"/>
      <c r="K89" s="61"/>
      <c r="L89" s="59"/>
    </row>
    <row r="90" spans="2:12" s="1" customFormat="1" ht="23.25" customHeight="1">
      <c r="B90" s="39"/>
      <c r="C90" s="61"/>
      <c r="D90" s="61"/>
      <c r="E90" s="345" t="str">
        <f>E7</f>
        <v>VNĚJŠÍ PROPOJENÍ KUCHYNĚ MŠ A JÍDELNY ZŠ</v>
      </c>
      <c r="F90" s="367"/>
      <c r="G90" s="367"/>
      <c r="H90" s="367"/>
      <c r="I90" s="156"/>
      <c r="J90" s="61"/>
      <c r="K90" s="61"/>
      <c r="L90" s="59"/>
    </row>
    <row r="91" spans="2:12" s="1" customFormat="1" ht="6.95" customHeight="1">
      <c r="B91" s="39"/>
      <c r="C91" s="61"/>
      <c r="D91" s="61"/>
      <c r="E91" s="61"/>
      <c r="F91" s="61"/>
      <c r="G91" s="61"/>
      <c r="H91" s="61"/>
      <c r="I91" s="156"/>
      <c r="J91" s="61"/>
      <c r="K91" s="61"/>
      <c r="L91" s="59"/>
    </row>
    <row r="92" spans="2:12" s="1" customFormat="1" ht="18" customHeight="1">
      <c r="B92" s="39"/>
      <c r="C92" s="63" t="s">
        <v>23</v>
      </c>
      <c r="D92" s="61"/>
      <c r="E92" s="61"/>
      <c r="F92" s="157" t="str">
        <f>F10</f>
        <v>p. č. st. 8 a 1526/14</v>
      </c>
      <c r="G92" s="61"/>
      <c r="H92" s="61"/>
      <c r="I92" s="158" t="s">
        <v>25</v>
      </c>
      <c r="J92" s="71" t="str">
        <f>IF(J10="","",J10)</f>
        <v>29. 10. 2019</v>
      </c>
      <c r="K92" s="61"/>
      <c r="L92" s="59"/>
    </row>
    <row r="93" spans="2:12" s="1" customFormat="1" ht="6.95" customHeight="1">
      <c r="B93" s="39"/>
      <c r="C93" s="61"/>
      <c r="D93" s="61"/>
      <c r="E93" s="61"/>
      <c r="F93" s="61"/>
      <c r="G93" s="61"/>
      <c r="H93" s="61"/>
      <c r="I93" s="156"/>
      <c r="J93" s="61"/>
      <c r="K93" s="61"/>
      <c r="L93" s="59"/>
    </row>
    <row r="94" spans="2:12" s="1" customFormat="1">
      <c r="B94" s="39"/>
      <c r="C94" s="63" t="s">
        <v>27</v>
      </c>
      <c r="D94" s="61"/>
      <c r="E94" s="61"/>
      <c r="F94" s="157" t="str">
        <f>E13</f>
        <v>Obec Kostomlaty pod Milešovkou</v>
      </c>
      <c r="G94" s="61"/>
      <c r="H94" s="61"/>
      <c r="I94" s="158" t="s">
        <v>34</v>
      </c>
      <c r="J94" s="157" t="str">
        <f>E19</f>
        <v>A2-PORT . s.r.o.</v>
      </c>
      <c r="K94" s="61"/>
      <c r="L94" s="59"/>
    </row>
    <row r="95" spans="2:12" s="1" customFormat="1" ht="14.45" customHeight="1">
      <c r="B95" s="39"/>
      <c r="C95" s="63" t="s">
        <v>32</v>
      </c>
      <c r="D95" s="61"/>
      <c r="E95" s="61"/>
      <c r="F95" s="157" t="str">
        <f>IF(E16="","",E16)</f>
        <v/>
      </c>
      <c r="G95" s="61"/>
      <c r="H95" s="61"/>
      <c r="I95" s="156"/>
      <c r="J95" s="61"/>
      <c r="K95" s="61"/>
      <c r="L95" s="59"/>
    </row>
    <row r="96" spans="2:12" s="1" customFormat="1" ht="10.35" customHeight="1">
      <c r="B96" s="39"/>
      <c r="C96" s="61"/>
      <c r="D96" s="61"/>
      <c r="E96" s="61"/>
      <c r="F96" s="61"/>
      <c r="G96" s="61"/>
      <c r="H96" s="61"/>
      <c r="I96" s="156"/>
      <c r="J96" s="61"/>
      <c r="K96" s="61"/>
      <c r="L96" s="59"/>
    </row>
    <row r="97" spans="2:65" s="9" customFormat="1" ht="29.25" customHeight="1">
      <c r="B97" s="159"/>
      <c r="C97" s="160" t="s">
        <v>121</v>
      </c>
      <c r="D97" s="161" t="s">
        <v>58</v>
      </c>
      <c r="E97" s="161" t="s">
        <v>54</v>
      </c>
      <c r="F97" s="161" t="s">
        <v>122</v>
      </c>
      <c r="G97" s="161" t="s">
        <v>123</v>
      </c>
      <c r="H97" s="161" t="s">
        <v>124</v>
      </c>
      <c r="I97" s="162" t="s">
        <v>125</v>
      </c>
      <c r="J97" s="161" t="s">
        <v>89</v>
      </c>
      <c r="K97" s="163" t="s">
        <v>126</v>
      </c>
      <c r="L97" s="164"/>
      <c r="M97" s="79" t="s">
        <v>127</v>
      </c>
      <c r="N97" s="80" t="s">
        <v>43</v>
      </c>
      <c r="O97" s="80" t="s">
        <v>128</v>
      </c>
      <c r="P97" s="80" t="s">
        <v>129</v>
      </c>
      <c r="Q97" s="80" t="s">
        <v>130</v>
      </c>
      <c r="R97" s="80" t="s">
        <v>131</v>
      </c>
      <c r="S97" s="80" t="s">
        <v>132</v>
      </c>
      <c r="T97" s="81" t="s">
        <v>133</v>
      </c>
    </row>
    <row r="98" spans="2:65" s="1" customFormat="1" ht="29.25" customHeight="1">
      <c r="B98" s="39"/>
      <c r="C98" s="85" t="s">
        <v>90</v>
      </c>
      <c r="D98" s="61"/>
      <c r="E98" s="61"/>
      <c r="F98" s="61"/>
      <c r="G98" s="61"/>
      <c r="H98" s="61"/>
      <c r="I98" s="156"/>
      <c r="J98" s="165">
        <f>BK98</f>
        <v>0</v>
      </c>
      <c r="K98" s="61"/>
      <c r="L98" s="59"/>
      <c r="M98" s="82"/>
      <c r="N98" s="83"/>
      <c r="O98" s="83"/>
      <c r="P98" s="166">
        <f>P99+P314+P339</f>
        <v>0</v>
      </c>
      <c r="Q98" s="83"/>
      <c r="R98" s="166">
        <f>R99+R314+R339</f>
        <v>113.73131409999998</v>
      </c>
      <c r="S98" s="83"/>
      <c r="T98" s="167">
        <f>T99+T314+T339</f>
        <v>68.452038000000002</v>
      </c>
      <c r="AT98" s="22" t="s">
        <v>72</v>
      </c>
      <c r="AU98" s="22" t="s">
        <v>91</v>
      </c>
      <c r="BK98" s="168">
        <f>BK99+BK314+BK339</f>
        <v>0</v>
      </c>
    </row>
    <row r="99" spans="2:65" s="10" customFormat="1" ht="37.35" customHeight="1">
      <c r="B99" s="169"/>
      <c r="C99" s="170"/>
      <c r="D99" s="171" t="s">
        <v>72</v>
      </c>
      <c r="E99" s="172" t="s">
        <v>134</v>
      </c>
      <c r="F99" s="172" t="s">
        <v>135</v>
      </c>
      <c r="G99" s="170"/>
      <c r="H99" s="170"/>
      <c r="I99" s="173"/>
      <c r="J99" s="174">
        <f>BK99</f>
        <v>0</v>
      </c>
      <c r="K99" s="170"/>
      <c r="L99" s="175"/>
      <c r="M99" s="176"/>
      <c r="N99" s="177"/>
      <c r="O99" s="177"/>
      <c r="P99" s="178">
        <f>P100+P145+P153+P192+P199+P221+P288+P311</f>
        <v>0</v>
      </c>
      <c r="Q99" s="177"/>
      <c r="R99" s="178">
        <f>R100+R145+R153+R192+R199+R221+R288+R311</f>
        <v>113.62057473999998</v>
      </c>
      <c r="S99" s="177"/>
      <c r="T99" s="179">
        <f>T100+T145+T153+T192+T199+T221+T288+T311</f>
        <v>68.448030000000003</v>
      </c>
      <c r="AR99" s="180" t="s">
        <v>78</v>
      </c>
      <c r="AT99" s="181" t="s">
        <v>72</v>
      </c>
      <c r="AU99" s="181" t="s">
        <v>73</v>
      </c>
      <c r="AY99" s="180" t="s">
        <v>136</v>
      </c>
      <c r="BK99" s="182">
        <f>BK100+BK145+BK153+BK192+BK199+BK221+BK288+BK311</f>
        <v>0</v>
      </c>
    </row>
    <row r="100" spans="2:65" s="10" customFormat="1" ht="19.899999999999999" customHeight="1">
      <c r="B100" s="169"/>
      <c r="C100" s="170"/>
      <c r="D100" s="171" t="s">
        <v>72</v>
      </c>
      <c r="E100" s="183" t="s">
        <v>78</v>
      </c>
      <c r="F100" s="183" t="s">
        <v>137</v>
      </c>
      <c r="G100" s="170"/>
      <c r="H100" s="170"/>
      <c r="I100" s="173"/>
      <c r="J100" s="184">
        <f>BK100</f>
        <v>0</v>
      </c>
      <c r="K100" s="170"/>
      <c r="L100" s="175"/>
      <c r="M100" s="176"/>
      <c r="N100" s="177"/>
      <c r="O100" s="177"/>
      <c r="P100" s="178">
        <f>P101+P117+P121+P130+P134</f>
        <v>0</v>
      </c>
      <c r="Q100" s="177"/>
      <c r="R100" s="178">
        <f>R101+R117+R121+R130+R134</f>
        <v>17.001275</v>
      </c>
      <c r="S100" s="177"/>
      <c r="T100" s="179">
        <f>T101+T117+T121+T130+T134</f>
        <v>8.73</v>
      </c>
      <c r="AR100" s="180" t="s">
        <v>78</v>
      </c>
      <c r="AT100" s="181" t="s">
        <v>72</v>
      </c>
      <c r="AU100" s="181" t="s">
        <v>78</v>
      </c>
      <c r="AY100" s="180" t="s">
        <v>136</v>
      </c>
      <c r="BK100" s="182">
        <f>BK101+BK117+BK121+BK130+BK134</f>
        <v>0</v>
      </c>
    </row>
    <row r="101" spans="2:65" s="10" customFormat="1" ht="14.85" customHeight="1">
      <c r="B101" s="169"/>
      <c r="C101" s="170"/>
      <c r="D101" s="185" t="s">
        <v>72</v>
      </c>
      <c r="E101" s="186" t="s">
        <v>138</v>
      </c>
      <c r="F101" s="186" t="s">
        <v>139</v>
      </c>
      <c r="G101" s="170"/>
      <c r="H101" s="170"/>
      <c r="I101" s="173"/>
      <c r="J101" s="187">
        <f>BK101</f>
        <v>0</v>
      </c>
      <c r="K101" s="170"/>
      <c r="L101" s="175"/>
      <c r="M101" s="176"/>
      <c r="N101" s="177"/>
      <c r="O101" s="177"/>
      <c r="P101" s="178">
        <f>SUM(P102:P116)</f>
        <v>0</v>
      </c>
      <c r="Q101" s="177"/>
      <c r="R101" s="178">
        <f>SUM(R102:R116)</f>
        <v>0</v>
      </c>
      <c r="S101" s="177"/>
      <c r="T101" s="179">
        <f>SUM(T102:T116)</f>
        <v>8.73</v>
      </c>
      <c r="AR101" s="180" t="s">
        <v>78</v>
      </c>
      <c r="AT101" s="181" t="s">
        <v>72</v>
      </c>
      <c r="AU101" s="181" t="s">
        <v>85</v>
      </c>
      <c r="AY101" s="180" t="s">
        <v>136</v>
      </c>
      <c r="BK101" s="182">
        <f>SUM(BK102:BK116)</f>
        <v>0</v>
      </c>
    </row>
    <row r="102" spans="2:65" s="1" customFormat="1" ht="31.5" customHeight="1">
      <c r="B102" s="39"/>
      <c r="C102" s="188" t="s">
        <v>78</v>
      </c>
      <c r="D102" s="188" t="s">
        <v>140</v>
      </c>
      <c r="E102" s="189" t="s">
        <v>141</v>
      </c>
      <c r="F102" s="190" t="s">
        <v>142</v>
      </c>
      <c r="G102" s="191" t="s">
        <v>143</v>
      </c>
      <c r="H102" s="192">
        <v>6</v>
      </c>
      <c r="I102" s="193"/>
      <c r="J102" s="194">
        <f>ROUND(I102*H102,2)</f>
        <v>0</v>
      </c>
      <c r="K102" s="190" t="s">
        <v>144</v>
      </c>
      <c r="L102" s="59"/>
      <c r="M102" s="195" t="s">
        <v>21</v>
      </c>
      <c r="N102" s="196" t="s">
        <v>44</v>
      </c>
      <c r="O102" s="40"/>
      <c r="P102" s="197">
        <f>O102*H102</f>
        <v>0</v>
      </c>
      <c r="Q102" s="197">
        <v>0</v>
      </c>
      <c r="R102" s="197">
        <f>Q102*H102</f>
        <v>0</v>
      </c>
      <c r="S102" s="197">
        <v>0</v>
      </c>
      <c r="T102" s="198">
        <f>S102*H102</f>
        <v>0</v>
      </c>
      <c r="AR102" s="22" t="s">
        <v>145</v>
      </c>
      <c r="AT102" s="22" t="s">
        <v>140</v>
      </c>
      <c r="AU102" s="22" t="s">
        <v>146</v>
      </c>
      <c r="AY102" s="22" t="s">
        <v>136</v>
      </c>
      <c r="BE102" s="199">
        <f>IF(N102="základní",J102,0)</f>
        <v>0</v>
      </c>
      <c r="BF102" s="199">
        <f>IF(N102="snížená",J102,0)</f>
        <v>0</v>
      </c>
      <c r="BG102" s="199">
        <f>IF(N102="zákl. přenesená",J102,0)</f>
        <v>0</v>
      </c>
      <c r="BH102" s="199">
        <f>IF(N102="sníž. přenesená",J102,0)</f>
        <v>0</v>
      </c>
      <c r="BI102" s="199">
        <f>IF(N102="nulová",J102,0)</f>
        <v>0</v>
      </c>
      <c r="BJ102" s="22" t="s">
        <v>78</v>
      </c>
      <c r="BK102" s="199">
        <f>ROUND(I102*H102,2)</f>
        <v>0</v>
      </c>
      <c r="BL102" s="22" t="s">
        <v>145</v>
      </c>
      <c r="BM102" s="22" t="s">
        <v>147</v>
      </c>
    </row>
    <row r="103" spans="2:65" s="1" customFormat="1" ht="135">
      <c r="B103" s="39"/>
      <c r="C103" s="61"/>
      <c r="D103" s="200" t="s">
        <v>148</v>
      </c>
      <c r="E103" s="61"/>
      <c r="F103" s="201" t="s">
        <v>149</v>
      </c>
      <c r="G103" s="61"/>
      <c r="H103" s="61"/>
      <c r="I103" s="156"/>
      <c r="J103" s="61"/>
      <c r="K103" s="61"/>
      <c r="L103" s="59"/>
      <c r="M103" s="202"/>
      <c r="N103" s="40"/>
      <c r="O103" s="40"/>
      <c r="P103" s="40"/>
      <c r="Q103" s="40"/>
      <c r="R103" s="40"/>
      <c r="S103" s="40"/>
      <c r="T103" s="76"/>
      <c r="AT103" s="22" t="s">
        <v>148</v>
      </c>
      <c r="AU103" s="22" t="s">
        <v>146</v>
      </c>
    </row>
    <row r="104" spans="2:65" s="1" customFormat="1" ht="31.5" customHeight="1">
      <c r="B104" s="39"/>
      <c r="C104" s="188" t="s">
        <v>85</v>
      </c>
      <c r="D104" s="188" t="s">
        <v>140</v>
      </c>
      <c r="E104" s="189" t="s">
        <v>150</v>
      </c>
      <c r="F104" s="190" t="s">
        <v>151</v>
      </c>
      <c r="G104" s="191" t="s">
        <v>143</v>
      </c>
      <c r="H104" s="192">
        <v>2</v>
      </c>
      <c r="I104" s="193"/>
      <c r="J104" s="194">
        <f>ROUND(I104*H104,2)</f>
        <v>0</v>
      </c>
      <c r="K104" s="190" t="s">
        <v>144</v>
      </c>
      <c r="L104" s="59"/>
      <c r="M104" s="195" t="s">
        <v>21</v>
      </c>
      <c r="N104" s="196" t="s">
        <v>44</v>
      </c>
      <c r="O104" s="40"/>
      <c r="P104" s="197">
        <f>O104*H104</f>
        <v>0</v>
      </c>
      <c r="Q104" s="197">
        <v>0</v>
      </c>
      <c r="R104" s="197">
        <f>Q104*H104</f>
        <v>0</v>
      </c>
      <c r="S104" s="197">
        <v>0</v>
      </c>
      <c r="T104" s="198">
        <f>S104*H104</f>
        <v>0</v>
      </c>
      <c r="AR104" s="22" t="s">
        <v>145</v>
      </c>
      <c r="AT104" s="22" t="s">
        <v>140</v>
      </c>
      <c r="AU104" s="22" t="s">
        <v>146</v>
      </c>
      <c r="AY104" s="22" t="s">
        <v>136</v>
      </c>
      <c r="BE104" s="199">
        <f>IF(N104="základní",J104,0)</f>
        <v>0</v>
      </c>
      <c r="BF104" s="199">
        <f>IF(N104="snížená",J104,0)</f>
        <v>0</v>
      </c>
      <c r="BG104" s="199">
        <f>IF(N104="zákl. přenesená",J104,0)</f>
        <v>0</v>
      </c>
      <c r="BH104" s="199">
        <f>IF(N104="sníž. přenesená",J104,0)</f>
        <v>0</v>
      </c>
      <c r="BI104" s="199">
        <f>IF(N104="nulová",J104,0)</f>
        <v>0</v>
      </c>
      <c r="BJ104" s="22" t="s">
        <v>78</v>
      </c>
      <c r="BK104" s="199">
        <f>ROUND(I104*H104,2)</f>
        <v>0</v>
      </c>
      <c r="BL104" s="22" t="s">
        <v>145</v>
      </c>
      <c r="BM104" s="22" t="s">
        <v>152</v>
      </c>
    </row>
    <row r="105" spans="2:65" s="1" customFormat="1" ht="135">
      <c r="B105" s="39"/>
      <c r="C105" s="61"/>
      <c r="D105" s="200" t="s">
        <v>148</v>
      </c>
      <c r="E105" s="61"/>
      <c r="F105" s="201" t="s">
        <v>153</v>
      </c>
      <c r="G105" s="61"/>
      <c r="H105" s="61"/>
      <c r="I105" s="156"/>
      <c r="J105" s="61"/>
      <c r="K105" s="61"/>
      <c r="L105" s="59"/>
      <c r="M105" s="202"/>
      <c r="N105" s="40"/>
      <c r="O105" s="40"/>
      <c r="P105" s="40"/>
      <c r="Q105" s="40"/>
      <c r="R105" s="40"/>
      <c r="S105" s="40"/>
      <c r="T105" s="76"/>
      <c r="AT105" s="22" t="s">
        <v>148</v>
      </c>
      <c r="AU105" s="22" t="s">
        <v>146</v>
      </c>
    </row>
    <row r="106" spans="2:65" s="1" customFormat="1" ht="31.5" customHeight="1">
      <c r="B106" s="39"/>
      <c r="C106" s="188" t="s">
        <v>146</v>
      </c>
      <c r="D106" s="188" t="s">
        <v>140</v>
      </c>
      <c r="E106" s="189" t="s">
        <v>154</v>
      </c>
      <c r="F106" s="190" t="s">
        <v>155</v>
      </c>
      <c r="G106" s="191" t="s">
        <v>143</v>
      </c>
      <c r="H106" s="192">
        <v>2</v>
      </c>
      <c r="I106" s="193"/>
      <c r="J106" s="194">
        <f>ROUND(I106*H106,2)</f>
        <v>0</v>
      </c>
      <c r="K106" s="190" t="s">
        <v>144</v>
      </c>
      <c r="L106" s="59"/>
      <c r="M106" s="195" t="s">
        <v>21</v>
      </c>
      <c r="N106" s="196" t="s">
        <v>44</v>
      </c>
      <c r="O106" s="40"/>
      <c r="P106" s="197">
        <f>O106*H106</f>
        <v>0</v>
      </c>
      <c r="Q106" s="197">
        <v>0</v>
      </c>
      <c r="R106" s="197">
        <f>Q106*H106</f>
        <v>0</v>
      </c>
      <c r="S106" s="197">
        <v>0</v>
      </c>
      <c r="T106" s="198">
        <f>S106*H106</f>
        <v>0</v>
      </c>
      <c r="AR106" s="22" t="s">
        <v>145</v>
      </c>
      <c r="AT106" s="22" t="s">
        <v>140</v>
      </c>
      <c r="AU106" s="22" t="s">
        <v>146</v>
      </c>
      <c r="AY106" s="22" t="s">
        <v>136</v>
      </c>
      <c r="BE106" s="199">
        <f>IF(N106="základní",J106,0)</f>
        <v>0</v>
      </c>
      <c r="BF106" s="199">
        <f>IF(N106="snížená",J106,0)</f>
        <v>0</v>
      </c>
      <c r="BG106" s="199">
        <f>IF(N106="zákl. přenesená",J106,0)</f>
        <v>0</v>
      </c>
      <c r="BH106" s="199">
        <f>IF(N106="sníž. přenesená",J106,0)</f>
        <v>0</v>
      </c>
      <c r="BI106" s="199">
        <f>IF(N106="nulová",J106,0)</f>
        <v>0</v>
      </c>
      <c r="BJ106" s="22" t="s">
        <v>78</v>
      </c>
      <c r="BK106" s="199">
        <f>ROUND(I106*H106,2)</f>
        <v>0</v>
      </c>
      <c r="BL106" s="22" t="s">
        <v>145</v>
      </c>
      <c r="BM106" s="22" t="s">
        <v>156</v>
      </c>
    </row>
    <row r="107" spans="2:65" s="1" customFormat="1" ht="162">
      <c r="B107" s="39"/>
      <c r="C107" s="61"/>
      <c r="D107" s="200" t="s">
        <v>148</v>
      </c>
      <c r="E107" s="61"/>
      <c r="F107" s="201" t="s">
        <v>157</v>
      </c>
      <c r="G107" s="61"/>
      <c r="H107" s="61"/>
      <c r="I107" s="156"/>
      <c r="J107" s="61"/>
      <c r="K107" s="61"/>
      <c r="L107" s="59"/>
      <c r="M107" s="202"/>
      <c r="N107" s="40"/>
      <c r="O107" s="40"/>
      <c r="P107" s="40"/>
      <c r="Q107" s="40"/>
      <c r="R107" s="40"/>
      <c r="S107" s="40"/>
      <c r="T107" s="76"/>
      <c r="AT107" s="22" t="s">
        <v>148</v>
      </c>
      <c r="AU107" s="22" t="s">
        <v>146</v>
      </c>
    </row>
    <row r="108" spans="2:65" s="1" customFormat="1" ht="44.25" customHeight="1">
      <c r="B108" s="39"/>
      <c r="C108" s="188" t="s">
        <v>145</v>
      </c>
      <c r="D108" s="188" t="s">
        <v>140</v>
      </c>
      <c r="E108" s="189" t="s">
        <v>158</v>
      </c>
      <c r="F108" s="190" t="s">
        <v>159</v>
      </c>
      <c r="G108" s="191" t="s">
        <v>160</v>
      </c>
      <c r="H108" s="192">
        <v>6</v>
      </c>
      <c r="I108" s="193"/>
      <c r="J108" s="194">
        <f>ROUND(I108*H108,2)</f>
        <v>0</v>
      </c>
      <c r="K108" s="190" t="s">
        <v>144</v>
      </c>
      <c r="L108" s="59"/>
      <c r="M108" s="195" t="s">
        <v>21</v>
      </c>
      <c r="N108" s="196" t="s">
        <v>44</v>
      </c>
      <c r="O108" s="40"/>
      <c r="P108" s="197">
        <f>O108*H108</f>
        <v>0</v>
      </c>
      <c r="Q108" s="197">
        <v>0</v>
      </c>
      <c r="R108" s="197">
        <f>Q108*H108</f>
        <v>0</v>
      </c>
      <c r="S108" s="197">
        <v>0.26</v>
      </c>
      <c r="T108" s="198">
        <f>S108*H108</f>
        <v>1.56</v>
      </c>
      <c r="AR108" s="22" t="s">
        <v>145</v>
      </c>
      <c r="AT108" s="22" t="s">
        <v>140</v>
      </c>
      <c r="AU108" s="22" t="s">
        <v>146</v>
      </c>
      <c r="AY108" s="22" t="s">
        <v>136</v>
      </c>
      <c r="BE108" s="199">
        <f>IF(N108="základní",J108,0)</f>
        <v>0</v>
      </c>
      <c r="BF108" s="199">
        <f>IF(N108="snížená",J108,0)</f>
        <v>0</v>
      </c>
      <c r="BG108" s="199">
        <f>IF(N108="zákl. přenesená",J108,0)</f>
        <v>0</v>
      </c>
      <c r="BH108" s="199">
        <f>IF(N108="sníž. přenesená",J108,0)</f>
        <v>0</v>
      </c>
      <c r="BI108" s="199">
        <f>IF(N108="nulová",J108,0)</f>
        <v>0</v>
      </c>
      <c r="BJ108" s="22" t="s">
        <v>78</v>
      </c>
      <c r="BK108" s="199">
        <f>ROUND(I108*H108,2)</f>
        <v>0</v>
      </c>
      <c r="BL108" s="22" t="s">
        <v>145</v>
      </c>
      <c r="BM108" s="22" t="s">
        <v>161</v>
      </c>
    </row>
    <row r="109" spans="2:65" s="1" customFormat="1" ht="189">
      <c r="B109" s="39"/>
      <c r="C109" s="61"/>
      <c r="D109" s="203" t="s">
        <v>148</v>
      </c>
      <c r="E109" s="61"/>
      <c r="F109" s="204" t="s">
        <v>162</v>
      </c>
      <c r="G109" s="61"/>
      <c r="H109" s="61"/>
      <c r="I109" s="156"/>
      <c r="J109" s="61"/>
      <c r="K109" s="61"/>
      <c r="L109" s="59"/>
      <c r="M109" s="202"/>
      <c r="N109" s="40"/>
      <c r="O109" s="40"/>
      <c r="P109" s="40"/>
      <c r="Q109" s="40"/>
      <c r="R109" s="40"/>
      <c r="S109" s="40"/>
      <c r="T109" s="76"/>
      <c r="AT109" s="22" t="s">
        <v>148</v>
      </c>
      <c r="AU109" s="22" t="s">
        <v>146</v>
      </c>
    </row>
    <row r="110" spans="2:65" s="11" customFormat="1" ht="13.5">
      <c r="B110" s="205"/>
      <c r="C110" s="206"/>
      <c r="D110" s="200" t="s">
        <v>163</v>
      </c>
      <c r="E110" s="207" t="s">
        <v>21</v>
      </c>
      <c r="F110" s="208" t="s">
        <v>164</v>
      </c>
      <c r="G110" s="206"/>
      <c r="H110" s="209">
        <v>6</v>
      </c>
      <c r="I110" s="210"/>
      <c r="J110" s="206"/>
      <c r="K110" s="206"/>
      <c r="L110" s="211"/>
      <c r="M110" s="212"/>
      <c r="N110" s="213"/>
      <c r="O110" s="213"/>
      <c r="P110" s="213"/>
      <c r="Q110" s="213"/>
      <c r="R110" s="213"/>
      <c r="S110" s="213"/>
      <c r="T110" s="214"/>
      <c r="AT110" s="215" t="s">
        <v>163</v>
      </c>
      <c r="AU110" s="215" t="s">
        <v>146</v>
      </c>
      <c r="AV110" s="11" t="s">
        <v>85</v>
      </c>
      <c r="AW110" s="11" t="s">
        <v>37</v>
      </c>
      <c r="AX110" s="11" t="s">
        <v>78</v>
      </c>
      <c r="AY110" s="215" t="s">
        <v>136</v>
      </c>
    </row>
    <row r="111" spans="2:65" s="1" customFormat="1" ht="44.25" customHeight="1">
      <c r="B111" s="39"/>
      <c r="C111" s="188" t="s">
        <v>165</v>
      </c>
      <c r="D111" s="188" t="s">
        <v>140</v>
      </c>
      <c r="E111" s="189" t="s">
        <v>166</v>
      </c>
      <c r="F111" s="190" t="s">
        <v>167</v>
      </c>
      <c r="G111" s="191" t="s">
        <v>160</v>
      </c>
      <c r="H111" s="192">
        <v>2.1</v>
      </c>
      <c r="I111" s="193"/>
      <c r="J111" s="194">
        <f>ROUND(I111*H111,2)</f>
        <v>0</v>
      </c>
      <c r="K111" s="190" t="s">
        <v>144</v>
      </c>
      <c r="L111" s="59"/>
      <c r="M111" s="195" t="s">
        <v>21</v>
      </c>
      <c r="N111" s="196" t="s">
        <v>44</v>
      </c>
      <c r="O111" s="40"/>
      <c r="P111" s="197">
        <f>O111*H111</f>
        <v>0</v>
      </c>
      <c r="Q111" s="197">
        <v>0</v>
      </c>
      <c r="R111" s="197">
        <f>Q111*H111</f>
        <v>0</v>
      </c>
      <c r="S111" s="197">
        <v>0.32500000000000001</v>
      </c>
      <c r="T111" s="198">
        <f>S111*H111</f>
        <v>0.68250000000000011</v>
      </c>
      <c r="AR111" s="22" t="s">
        <v>145</v>
      </c>
      <c r="AT111" s="22" t="s">
        <v>140</v>
      </c>
      <c r="AU111" s="22" t="s">
        <v>146</v>
      </c>
      <c r="AY111" s="22" t="s">
        <v>136</v>
      </c>
      <c r="BE111" s="199">
        <f>IF(N111="základní",J111,0)</f>
        <v>0</v>
      </c>
      <c r="BF111" s="199">
        <f>IF(N111="snížená",J111,0)</f>
        <v>0</v>
      </c>
      <c r="BG111" s="199">
        <f>IF(N111="zákl. přenesená",J111,0)</f>
        <v>0</v>
      </c>
      <c r="BH111" s="199">
        <f>IF(N111="sníž. přenesená",J111,0)</f>
        <v>0</v>
      </c>
      <c r="BI111" s="199">
        <f>IF(N111="nulová",J111,0)</f>
        <v>0</v>
      </c>
      <c r="BJ111" s="22" t="s">
        <v>78</v>
      </c>
      <c r="BK111" s="199">
        <f>ROUND(I111*H111,2)</f>
        <v>0</v>
      </c>
      <c r="BL111" s="22" t="s">
        <v>145</v>
      </c>
      <c r="BM111" s="22" t="s">
        <v>168</v>
      </c>
    </row>
    <row r="112" spans="2:65" s="1" customFormat="1" ht="256.5">
      <c r="B112" s="39"/>
      <c r="C112" s="61"/>
      <c r="D112" s="203" t="s">
        <v>148</v>
      </c>
      <c r="E112" s="61"/>
      <c r="F112" s="204" t="s">
        <v>169</v>
      </c>
      <c r="G112" s="61"/>
      <c r="H112" s="61"/>
      <c r="I112" s="156"/>
      <c r="J112" s="61"/>
      <c r="K112" s="61"/>
      <c r="L112" s="59"/>
      <c r="M112" s="202"/>
      <c r="N112" s="40"/>
      <c r="O112" s="40"/>
      <c r="P112" s="40"/>
      <c r="Q112" s="40"/>
      <c r="R112" s="40"/>
      <c r="S112" s="40"/>
      <c r="T112" s="76"/>
      <c r="AT112" s="22" t="s">
        <v>148</v>
      </c>
      <c r="AU112" s="22" t="s">
        <v>146</v>
      </c>
    </row>
    <row r="113" spans="2:65" s="11" customFormat="1" ht="13.5">
      <c r="B113" s="205"/>
      <c r="C113" s="206"/>
      <c r="D113" s="200" t="s">
        <v>163</v>
      </c>
      <c r="E113" s="207" t="s">
        <v>21</v>
      </c>
      <c r="F113" s="208" t="s">
        <v>170</v>
      </c>
      <c r="G113" s="206"/>
      <c r="H113" s="209">
        <v>2.1</v>
      </c>
      <c r="I113" s="210"/>
      <c r="J113" s="206"/>
      <c r="K113" s="206"/>
      <c r="L113" s="211"/>
      <c r="M113" s="212"/>
      <c r="N113" s="213"/>
      <c r="O113" s="213"/>
      <c r="P113" s="213"/>
      <c r="Q113" s="213"/>
      <c r="R113" s="213"/>
      <c r="S113" s="213"/>
      <c r="T113" s="214"/>
      <c r="AT113" s="215" t="s">
        <v>163</v>
      </c>
      <c r="AU113" s="215" t="s">
        <v>146</v>
      </c>
      <c r="AV113" s="11" t="s">
        <v>85</v>
      </c>
      <c r="AW113" s="11" t="s">
        <v>37</v>
      </c>
      <c r="AX113" s="11" t="s">
        <v>78</v>
      </c>
      <c r="AY113" s="215" t="s">
        <v>136</v>
      </c>
    </row>
    <row r="114" spans="2:65" s="1" customFormat="1" ht="44.25" customHeight="1">
      <c r="B114" s="39"/>
      <c r="C114" s="188" t="s">
        <v>171</v>
      </c>
      <c r="D114" s="188" t="s">
        <v>140</v>
      </c>
      <c r="E114" s="189" t="s">
        <v>172</v>
      </c>
      <c r="F114" s="190" t="s">
        <v>173</v>
      </c>
      <c r="G114" s="191" t="s">
        <v>160</v>
      </c>
      <c r="H114" s="192">
        <v>10.38</v>
      </c>
      <c r="I114" s="193"/>
      <c r="J114" s="194">
        <f>ROUND(I114*H114,2)</f>
        <v>0</v>
      </c>
      <c r="K114" s="190" t="s">
        <v>144</v>
      </c>
      <c r="L114" s="59"/>
      <c r="M114" s="195" t="s">
        <v>21</v>
      </c>
      <c r="N114" s="196" t="s">
        <v>44</v>
      </c>
      <c r="O114" s="40"/>
      <c r="P114" s="197">
        <f>O114*H114</f>
        <v>0</v>
      </c>
      <c r="Q114" s="197">
        <v>0</v>
      </c>
      <c r="R114" s="197">
        <f>Q114*H114</f>
        <v>0</v>
      </c>
      <c r="S114" s="197">
        <v>0.625</v>
      </c>
      <c r="T114" s="198">
        <f>S114*H114</f>
        <v>6.4875000000000007</v>
      </c>
      <c r="AR114" s="22" t="s">
        <v>145</v>
      </c>
      <c r="AT114" s="22" t="s">
        <v>140</v>
      </c>
      <c r="AU114" s="22" t="s">
        <v>146</v>
      </c>
      <c r="AY114" s="22" t="s">
        <v>136</v>
      </c>
      <c r="BE114" s="199">
        <f>IF(N114="základní",J114,0)</f>
        <v>0</v>
      </c>
      <c r="BF114" s="199">
        <f>IF(N114="snížená",J114,0)</f>
        <v>0</v>
      </c>
      <c r="BG114" s="199">
        <f>IF(N114="zákl. přenesená",J114,0)</f>
        <v>0</v>
      </c>
      <c r="BH114" s="199">
        <f>IF(N114="sníž. přenesená",J114,0)</f>
        <v>0</v>
      </c>
      <c r="BI114" s="199">
        <f>IF(N114="nulová",J114,0)</f>
        <v>0</v>
      </c>
      <c r="BJ114" s="22" t="s">
        <v>78</v>
      </c>
      <c r="BK114" s="199">
        <f>ROUND(I114*H114,2)</f>
        <v>0</v>
      </c>
      <c r="BL114" s="22" t="s">
        <v>145</v>
      </c>
      <c r="BM114" s="22" t="s">
        <v>174</v>
      </c>
    </row>
    <row r="115" spans="2:65" s="1" customFormat="1" ht="256.5">
      <c r="B115" s="39"/>
      <c r="C115" s="61"/>
      <c r="D115" s="203" t="s">
        <v>148</v>
      </c>
      <c r="E115" s="61"/>
      <c r="F115" s="204" t="s">
        <v>169</v>
      </c>
      <c r="G115" s="61"/>
      <c r="H115" s="61"/>
      <c r="I115" s="156"/>
      <c r="J115" s="61"/>
      <c r="K115" s="61"/>
      <c r="L115" s="59"/>
      <c r="M115" s="202"/>
      <c r="N115" s="40"/>
      <c r="O115" s="40"/>
      <c r="P115" s="40"/>
      <c r="Q115" s="40"/>
      <c r="R115" s="40"/>
      <c r="S115" s="40"/>
      <c r="T115" s="76"/>
      <c r="AT115" s="22" t="s">
        <v>148</v>
      </c>
      <c r="AU115" s="22" t="s">
        <v>146</v>
      </c>
    </row>
    <row r="116" spans="2:65" s="11" customFormat="1" ht="13.5">
      <c r="B116" s="205"/>
      <c r="C116" s="206"/>
      <c r="D116" s="203" t="s">
        <v>163</v>
      </c>
      <c r="E116" s="216" t="s">
        <v>21</v>
      </c>
      <c r="F116" s="217" t="s">
        <v>175</v>
      </c>
      <c r="G116" s="206"/>
      <c r="H116" s="218">
        <v>10.38</v>
      </c>
      <c r="I116" s="210"/>
      <c r="J116" s="206"/>
      <c r="K116" s="206"/>
      <c r="L116" s="211"/>
      <c r="M116" s="212"/>
      <c r="N116" s="213"/>
      <c r="O116" s="213"/>
      <c r="P116" s="213"/>
      <c r="Q116" s="213"/>
      <c r="R116" s="213"/>
      <c r="S116" s="213"/>
      <c r="T116" s="214"/>
      <c r="AT116" s="215" t="s">
        <v>163</v>
      </c>
      <c r="AU116" s="215" t="s">
        <v>146</v>
      </c>
      <c r="AV116" s="11" t="s">
        <v>85</v>
      </c>
      <c r="AW116" s="11" t="s">
        <v>37</v>
      </c>
      <c r="AX116" s="11" t="s">
        <v>78</v>
      </c>
      <c r="AY116" s="215" t="s">
        <v>136</v>
      </c>
    </row>
    <row r="117" spans="2:65" s="10" customFormat="1" ht="22.35" customHeight="1">
      <c r="B117" s="169"/>
      <c r="C117" s="170"/>
      <c r="D117" s="185" t="s">
        <v>72</v>
      </c>
      <c r="E117" s="186" t="s">
        <v>176</v>
      </c>
      <c r="F117" s="186" t="s">
        <v>177</v>
      </c>
      <c r="G117" s="170"/>
      <c r="H117" s="170"/>
      <c r="I117" s="173"/>
      <c r="J117" s="187">
        <f>BK117</f>
        <v>0</v>
      </c>
      <c r="K117" s="170"/>
      <c r="L117" s="175"/>
      <c r="M117" s="176"/>
      <c r="N117" s="177"/>
      <c r="O117" s="177"/>
      <c r="P117" s="178">
        <f>SUM(P118:P120)</f>
        <v>0</v>
      </c>
      <c r="Q117" s="177"/>
      <c r="R117" s="178">
        <f>SUM(R118:R120)</f>
        <v>0</v>
      </c>
      <c r="S117" s="177"/>
      <c r="T117" s="179">
        <f>SUM(T118:T120)</f>
        <v>0</v>
      </c>
      <c r="AR117" s="180" t="s">
        <v>78</v>
      </c>
      <c r="AT117" s="181" t="s">
        <v>72</v>
      </c>
      <c r="AU117" s="181" t="s">
        <v>85</v>
      </c>
      <c r="AY117" s="180" t="s">
        <v>136</v>
      </c>
      <c r="BK117" s="182">
        <f>SUM(BK118:BK120)</f>
        <v>0</v>
      </c>
    </row>
    <row r="118" spans="2:65" s="1" customFormat="1" ht="31.5" customHeight="1">
      <c r="B118" s="39"/>
      <c r="C118" s="188" t="s">
        <v>178</v>
      </c>
      <c r="D118" s="188" t="s">
        <v>140</v>
      </c>
      <c r="E118" s="189" t="s">
        <v>179</v>
      </c>
      <c r="F118" s="190" t="s">
        <v>180</v>
      </c>
      <c r="G118" s="191" t="s">
        <v>181</v>
      </c>
      <c r="H118" s="192">
        <v>112.5</v>
      </c>
      <c r="I118" s="193"/>
      <c r="J118" s="194">
        <f>ROUND(I118*H118,2)</f>
        <v>0</v>
      </c>
      <c r="K118" s="190" t="s">
        <v>144</v>
      </c>
      <c r="L118" s="59"/>
      <c r="M118" s="195" t="s">
        <v>21</v>
      </c>
      <c r="N118" s="196" t="s">
        <v>44</v>
      </c>
      <c r="O118" s="40"/>
      <c r="P118" s="197">
        <f>O118*H118</f>
        <v>0</v>
      </c>
      <c r="Q118" s="197">
        <v>0</v>
      </c>
      <c r="R118" s="197">
        <f>Q118*H118</f>
        <v>0</v>
      </c>
      <c r="S118" s="197">
        <v>0</v>
      </c>
      <c r="T118" s="198">
        <f>S118*H118</f>
        <v>0</v>
      </c>
      <c r="AR118" s="22" t="s">
        <v>145</v>
      </c>
      <c r="AT118" s="22" t="s">
        <v>140</v>
      </c>
      <c r="AU118" s="22" t="s">
        <v>146</v>
      </c>
      <c r="AY118" s="22" t="s">
        <v>136</v>
      </c>
      <c r="BE118" s="199">
        <f>IF(N118="základní",J118,0)</f>
        <v>0</v>
      </c>
      <c r="BF118" s="199">
        <f>IF(N118="snížená",J118,0)</f>
        <v>0</v>
      </c>
      <c r="BG118" s="199">
        <f>IF(N118="zákl. přenesená",J118,0)</f>
        <v>0</v>
      </c>
      <c r="BH118" s="199">
        <f>IF(N118="sníž. přenesená",J118,0)</f>
        <v>0</v>
      </c>
      <c r="BI118" s="199">
        <f>IF(N118="nulová",J118,0)</f>
        <v>0</v>
      </c>
      <c r="BJ118" s="22" t="s">
        <v>78</v>
      </c>
      <c r="BK118" s="199">
        <f>ROUND(I118*H118,2)</f>
        <v>0</v>
      </c>
      <c r="BL118" s="22" t="s">
        <v>145</v>
      </c>
      <c r="BM118" s="22" t="s">
        <v>182</v>
      </c>
    </row>
    <row r="119" spans="2:65" s="1" customFormat="1" ht="202.5">
      <c r="B119" s="39"/>
      <c r="C119" s="61"/>
      <c r="D119" s="203" t="s">
        <v>148</v>
      </c>
      <c r="E119" s="61"/>
      <c r="F119" s="204" t="s">
        <v>183</v>
      </c>
      <c r="G119" s="61"/>
      <c r="H119" s="61"/>
      <c r="I119" s="156"/>
      <c r="J119" s="61"/>
      <c r="K119" s="61"/>
      <c r="L119" s="59"/>
      <c r="M119" s="202"/>
      <c r="N119" s="40"/>
      <c r="O119" s="40"/>
      <c r="P119" s="40"/>
      <c r="Q119" s="40"/>
      <c r="R119" s="40"/>
      <c r="S119" s="40"/>
      <c r="T119" s="76"/>
      <c r="AT119" s="22" t="s">
        <v>148</v>
      </c>
      <c r="AU119" s="22" t="s">
        <v>146</v>
      </c>
    </row>
    <row r="120" spans="2:65" s="11" customFormat="1" ht="13.5">
      <c r="B120" s="205"/>
      <c r="C120" s="206"/>
      <c r="D120" s="203" t="s">
        <v>163</v>
      </c>
      <c r="E120" s="216" t="s">
        <v>21</v>
      </c>
      <c r="F120" s="217" t="s">
        <v>184</v>
      </c>
      <c r="G120" s="206"/>
      <c r="H120" s="218">
        <v>112.5</v>
      </c>
      <c r="I120" s="210"/>
      <c r="J120" s="206"/>
      <c r="K120" s="206"/>
      <c r="L120" s="211"/>
      <c r="M120" s="212"/>
      <c r="N120" s="213"/>
      <c r="O120" s="213"/>
      <c r="P120" s="213"/>
      <c r="Q120" s="213"/>
      <c r="R120" s="213"/>
      <c r="S120" s="213"/>
      <c r="T120" s="214"/>
      <c r="AT120" s="215" t="s">
        <v>163</v>
      </c>
      <c r="AU120" s="215" t="s">
        <v>146</v>
      </c>
      <c r="AV120" s="11" t="s">
        <v>85</v>
      </c>
      <c r="AW120" s="11" t="s">
        <v>37</v>
      </c>
      <c r="AX120" s="11" t="s">
        <v>78</v>
      </c>
      <c r="AY120" s="215" t="s">
        <v>136</v>
      </c>
    </row>
    <row r="121" spans="2:65" s="10" customFormat="1" ht="22.35" customHeight="1">
      <c r="B121" s="169"/>
      <c r="C121" s="170"/>
      <c r="D121" s="185" t="s">
        <v>72</v>
      </c>
      <c r="E121" s="186" t="s">
        <v>185</v>
      </c>
      <c r="F121" s="186" t="s">
        <v>186</v>
      </c>
      <c r="G121" s="170"/>
      <c r="H121" s="170"/>
      <c r="I121" s="173"/>
      <c r="J121" s="187">
        <f>BK121</f>
        <v>0</v>
      </c>
      <c r="K121" s="170"/>
      <c r="L121" s="175"/>
      <c r="M121" s="176"/>
      <c r="N121" s="177"/>
      <c r="O121" s="177"/>
      <c r="P121" s="178">
        <f>SUM(P122:P129)</f>
        <v>0</v>
      </c>
      <c r="Q121" s="177"/>
      <c r="R121" s="178">
        <f>SUM(R122:R129)</f>
        <v>0</v>
      </c>
      <c r="S121" s="177"/>
      <c r="T121" s="179">
        <f>SUM(T122:T129)</f>
        <v>0</v>
      </c>
      <c r="AR121" s="180" t="s">
        <v>78</v>
      </c>
      <c r="AT121" s="181" t="s">
        <v>72</v>
      </c>
      <c r="AU121" s="181" t="s">
        <v>85</v>
      </c>
      <c r="AY121" s="180" t="s">
        <v>136</v>
      </c>
      <c r="BK121" s="182">
        <f>SUM(BK122:BK129)</f>
        <v>0</v>
      </c>
    </row>
    <row r="122" spans="2:65" s="1" customFormat="1" ht="44.25" customHeight="1">
      <c r="B122" s="39"/>
      <c r="C122" s="188" t="s">
        <v>187</v>
      </c>
      <c r="D122" s="188" t="s">
        <v>140</v>
      </c>
      <c r="E122" s="189" t="s">
        <v>188</v>
      </c>
      <c r="F122" s="190" t="s">
        <v>189</v>
      </c>
      <c r="G122" s="191" t="s">
        <v>181</v>
      </c>
      <c r="H122" s="192">
        <v>112.5</v>
      </c>
      <c r="I122" s="193"/>
      <c r="J122" s="194">
        <f>ROUND(I122*H122,2)</f>
        <v>0</v>
      </c>
      <c r="K122" s="190" t="s">
        <v>144</v>
      </c>
      <c r="L122" s="59"/>
      <c r="M122" s="195" t="s">
        <v>21</v>
      </c>
      <c r="N122" s="196" t="s">
        <v>44</v>
      </c>
      <c r="O122" s="40"/>
      <c r="P122" s="197">
        <f>O122*H122</f>
        <v>0</v>
      </c>
      <c r="Q122" s="197">
        <v>0</v>
      </c>
      <c r="R122" s="197">
        <f>Q122*H122</f>
        <v>0</v>
      </c>
      <c r="S122" s="197">
        <v>0</v>
      </c>
      <c r="T122" s="198">
        <f>S122*H122</f>
        <v>0</v>
      </c>
      <c r="AR122" s="22" t="s">
        <v>145</v>
      </c>
      <c r="AT122" s="22" t="s">
        <v>140</v>
      </c>
      <c r="AU122" s="22" t="s">
        <v>146</v>
      </c>
      <c r="AY122" s="22" t="s">
        <v>136</v>
      </c>
      <c r="BE122" s="199">
        <f>IF(N122="základní",J122,0)</f>
        <v>0</v>
      </c>
      <c r="BF122" s="199">
        <f>IF(N122="snížená",J122,0)</f>
        <v>0</v>
      </c>
      <c r="BG122" s="199">
        <f>IF(N122="zákl. přenesená",J122,0)</f>
        <v>0</v>
      </c>
      <c r="BH122" s="199">
        <f>IF(N122="sníž. přenesená",J122,0)</f>
        <v>0</v>
      </c>
      <c r="BI122" s="199">
        <f>IF(N122="nulová",J122,0)</f>
        <v>0</v>
      </c>
      <c r="BJ122" s="22" t="s">
        <v>78</v>
      </c>
      <c r="BK122" s="199">
        <f>ROUND(I122*H122,2)</f>
        <v>0</v>
      </c>
      <c r="BL122" s="22" t="s">
        <v>145</v>
      </c>
      <c r="BM122" s="22" t="s">
        <v>190</v>
      </c>
    </row>
    <row r="123" spans="2:65" s="1" customFormat="1" ht="189">
      <c r="B123" s="39"/>
      <c r="C123" s="61"/>
      <c r="D123" s="203" t="s">
        <v>148</v>
      </c>
      <c r="E123" s="61"/>
      <c r="F123" s="204" t="s">
        <v>191</v>
      </c>
      <c r="G123" s="61"/>
      <c r="H123" s="61"/>
      <c r="I123" s="156"/>
      <c r="J123" s="61"/>
      <c r="K123" s="61"/>
      <c r="L123" s="59"/>
      <c r="M123" s="202"/>
      <c r="N123" s="40"/>
      <c r="O123" s="40"/>
      <c r="P123" s="40"/>
      <c r="Q123" s="40"/>
      <c r="R123" s="40"/>
      <c r="S123" s="40"/>
      <c r="T123" s="76"/>
      <c r="AT123" s="22" t="s">
        <v>148</v>
      </c>
      <c r="AU123" s="22" t="s">
        <v>146</v>
      </c>
    </row>
    <row r="124" spans="2:65" s="11" customFormat="1" ht="13.5">
      <c r="B124" s="205"/>
      <c r="C124" s="206"/>
      <c r="D124" s="200" t="s">
        <v>163</v>
      </c>
      <c r="E124" s="207" t="s">
        <v>21</v>
      </c>
      <c r="F124" s="208" t="s">
        <v>184</v>
      </c>
      <c r="G124" s="206"/>
      <c r="H124" s="209">
        <v>112.5</v>
      </c>
      <c r="I124" s="210"/>
      <c r="J124" s="206"/>
      <c r="K124" s="206"/>
      <c r="L124" s="211"/>
      <c r="M124" s="212"/>
      <c r="N124" s="213"/>
      <c r="O124" s="213"/>
      <c r="P124" s="213"/>
      <c r="Q124" s="213"/>
      <c r="R124" s="213"/>
      <c r="S124" s="213"/>
      <c r="T124" s="214"/>
      <c r="AT124" s="215" t="s">
        <v>163</v>
      </c>
      <c r="AU124" s="215" t="s">
        <v>146</v>
      </c>
      <c r="AV124" s="11" t="s">
        <v>85</v>
      </c>
      <c r="AW124" s="11" t="s">
        <v>37</v>
      </c>
      <c r="AX124" s="11" t="s">
        <v>78</v>
      </c>
      <c r="AY124" s="215" t="s">
        <v>136</v>
      </c>
    </row>
    <row r="125" spans="2:65" s="1" customFormat="1" ht="44.25" customHeight="1">
      <c r="B125" s="39"/>
      <c r="C125" s="188" t="s">
        <v>192</v>
      </c>
      <c r="D125" s="188" t="s">
        <v>140</v>
      </c>
      <c r="E125" s="189" t="s">
        <v>193</v>
      </c>
      <c r="F125" s="190" t="s">
        <v>194</v>
      </c>
      <c r="G125" s="191" t="s">
        <v>181</v>
      </c>
      <c r="H125" s="192">
        <v>82.8</v>
      </c>
      <c r="I125" s="193"/>
      <c r="J125" s="194">
        <f>ROUND(I125*H125,2)</f>
        <v>0</v>
      </c>
      <c r="K125" s="190" t="s">
        <v>144</v>
      </c>
      <c r="L125" s="59"/>
      <c r="M125" s="195" t="s">
        <v>21</v>
      </c>
      <c r="N125" s="196" t="s">
        <v>44</v>
      </c>
      <c r="O125" s="40"/>
      <c r="P125" s="197">
        <f>O125*H125</f>
        <v>0</v>
      </c>
      <c r="Q125" s="197">
        <v>0</v>
      </c>
      <c r="R125" s="197">
        <f>Q125*H125</f>
        <v>0</v>
      </c>
      <c r="S125" s="197">
        <v>0</v>
      </c>
      <c r="T125" s="198">
        <f>S125*H125</f>
        <v>0</v>
      </c>
      <c r="AR125" s="22" t="s">
        <v>145</v>
      </c>
      <c r="AT125" s="22" t="s">
        <v>140</v>
      </c>
      <c r="AU125" s="22" t="s">
        <v>146</v>
      </c>
      <c r="AY125" s="22" t="s">
        <v>136</v>
      </c>
      <c r="BE125" s="199">
        <f>IF(N125="základní",J125,0)</f>
        <v>0</v>
      </c>
      <c r="BF125" s="199">
        <f>IF(N125="snížená",J125,0)</f>
        <v>0</v>
      </c>
      <c r="BG125" s="199">
        <f>IF(N125="zákl. přenesená",J125,0)</f>
        <v>0</v>
      </c>
      <c r="BH125" s="199">
        <f>IF(N125="sníž. přenesená",J125,0)</f>
        <v>0</v>
      </c>
      <c r="BI125" s="199">
        <f>IF(N125="nulová",J125,0)</f>
        <v>0</v>
      </c>
      <c r="BJ125" s="22" t="s">
        <v>78</v>
      </c>
      <c r="BK125" s="199">
        <f>ROUND(I125*H125,2)</f>
        <v>0</v>
      </c>
      <c r="BL125" s="22" t="s">
        <v>145</v>
      </c>
      <c r="BM125" s="22" t="s">
        <v>195</v>
      </c>
    </row>
    <row r="126" spans="2:65" s="1" customFormat="1" ht="189">
      <c r="B126" s="39"/>
      <c r="C126" s="61"/>
      <c r="D126" s="203" t="s">
        <v>148</v>
      </c>
      <c r="E126" s="61"/>
      <c r="F126" s="204" t="s">
        <v>191</v>
      </c>
      <c r="G126" s="61"/>
      <c r="H126" s="61"/>
      <c r="I126" s="156"/>
      <c r="J126" s="61"/>
      <c r="K126" s="61"/>
      <c r="L126" s="59"/>
      <c r="M126" s="202"/>
      <c r="N126" s="40"/>
      <c r="O126" s="40"/>
      <c r="P126" s="40"/>
      <c r="Q126" s="40"/>
      <c r="R126" s="40"/>
      <c r="S126" s="40"/>
      <c r="T126" s="76"/>
      <c r="AT126" s="22" t="s">
        <v>148</v>
      </c>
      <c r="AU126" s="22" t="s">
        <v>146</v>
      </c>
    </row>
    <row r="127" spans="2:65" s="11" customFormat="1" ht="13.5">
      <c r="B127" s="205"/>
      <c r="C127" s="206"/>
      <c r="D127" s="203" t="s">
        <v>163</v>
      </c>
      <c r="E127" s="216" t="s">
        <v>21</v>
      </c>
      <c r="F127" s="217" t="s">
        <v>196</v>
      </c>
      <c r="G127" s="206"/>
      <c r="H127" s="218">
        <v>112.5</v>
      </c>
      <c r="I127" s="210"/>
      <c r="J127" s="206"/>
      <c r="K127" s="206"/>
      <c r="L127" s="211"/>
      <c r="M127" s="212"/>
      <c r="N127" s="213"/>
      <c r="O127" s="213"/>
      <c r="P127" s="213"/>
      <c r="Q127" s="213"/>
      <c r="R127" s="213"/>
      <c r="S127" s="213"/>
      <c r="T127" s="214"/>
      <c r="AT127" s="215" t="s">
        <v>163</v>
      </c>
      <c r="AU127" s="215" t="s">
        <v>146</v>
      </c>
      <c r="AV127" s="11" t="s">
        <v>85</v>
      </c>
      <c r="AW127" s="11" t="s">
        <v>37</v>
      </c>
      <c r="AX127" s="11" t="s">
        <v>73</v>
      </c>
      <c r="AY127" s="215" t="s">
        <v>136</v>
      </c>
    </row>
    <row r="128" spans="2:65" s="11" customFormat="1" ht="13.5">
      <c r="B128" s="205"/>
      <c r="C128" s="206"/>
      <c r="D128" s="203" t="s">
        <v>163</v>
      </c>
      <c r="E128" s="216" t="s">
        <v>21</v>
      </c>
      <c r="F128" s="217" t="s">
        <v>197</v>
      </c>
      <c r="G128" s="206"/>
      <c r="H128" s="218">
        <v>-29.7</v>
      </c>
      <c r="I128" s="210"/>
      <c r="J128" s="206"/>
      <c r="K128" s="206"/>
      <c r="L128" s="211"/>
      <c r="M128" s="212"/>
      <c r="N128" s="213"/>
      <c r="O128" s="213"/>
      <c r="P128" s="213"/>
      <c r="Q128" s="213"/>
      <c r="R128" s="213"/>
      <c r="S128" s="213"/>
      <c r="T128" s="214"/>
      <c r="AT128" s="215" t="s">
        <v>163</v>
      </c>
      <c r="AU128" s="215" t="s">
        <v>146</v>
      </c>
      <c r="AV128" s="11" t="s">
        <v>85</v>
      </c>
      <c r="AW128" s="11" t="s">
        <v>37</v>
      </c>
      <c r="AX128" s="11" t="s">
        <v>73</v>
      </c>
      <c r="AY128" s="215" t="s">
        <v>136</v>
      </c>
    </row>
    <row r="129" spans="2:65" s="12" customFormat="1" ht="13.5">
      <c r="B129" s="219"/>
      <c r="C129" s="220"/>
      <c r="D129" s="203" t="s">
        <v>163</v>
      </c>
      <c r="E129" s="221" t="s">
        <v>21</v>
      </c>
      <c r="F129" s="222" t="s">
        <v>198</v>
      </c>
      <c r="G129" s="220"/>
      <c r="H129" s="223">
        <v>82.8</v>
      </c>
      <c r="I129" s="224"/>
      <c r="J129" s="220"/>
      <c r="K129" s="220"/>
      <c r="L129" s="225"/>
      <c r="M129" s="226"/>
      <c r="N129" s="227"/>
      <c r="O129" s="227"/>
      <c r="P129" s="227"/>
      <c r="Q129" s="227"/>
      <c r="R129" s="227"/>
      <c r="S129" s="227"/>
      <c r="T129" s="228"/>
      <c r="AT129" s="229" t="s">
        <v>163</v>
      </c>
      <c r="AU129" s="229" t="s">
        <v>146</v>
      </c>
      <c r="AV129" s="12" t="s">
        <v>145</v>
      </c>
      <c r="AW129" s="12" t="s">
        <v>37</v>
      </c>
      <c r="AX129" s="12" t="s">
        <v>78</v>
      </c>
      <c r="AY129" s="229" t="s">
        <v>136</v>
      </c>
    </row>
    <row r="130" spans="2:65" s="10" customFormat="1" ht="22.35" customHeight="1">
      <c r="B130" s="169"/>
      <c r="C130" s="170"/>
      <c r="D130" s="185" t="s">
        <v>72</v>
      </c>
      <c r="E130" s="186" t="s">
        <v>199</v>
      </c>
      <c r="F130" s="186" t="s">
        <v>200</v>
      </c>
      <c r="G130" s="170"/>
      <c r="H130" s="170"/>
      <c r="I130" s="173"/>
      <c r="J130" s="187">
        <f>BK130</f>
        <v>0</v>
      </c>
      <c r="K130" s="170"/>
      <c r="L130" s="175"/>
      <c r="M130" s="176"/>
      <c r="N130" s="177"/>
      <c r="O130" s="177"/>
      <c r="P130" s="178">
        <f>SUM(P131:P133)</f>
        <v>0</v>
      </c>
      <c r="Q130" s="177"/>
      <c r="R130" s="178">
        <f>SUM(R131:R133)</f>
        <v>0</v>
      </c>
      <c r="S130" s="177"/>
      <c r="T130" s="179">
        <f>SUM(T131:T133)</f>
        <v>0</v>
      </c>
      <c r="AR130" s="180" t="s">
        <v>78</v>
      </c>
      <c r="AT130" s="181" t="s">
        <v>72</v>
      </c>
      <c r="AU130" s="181" t="s">
        <v>85</v>
      </c>
      <c r="AY130" s="180" t="s">
        <v>136</v>
      </c>
      <c r="BK130" s="182">
        <f>SUM(BK131:BK133)</f>
        <v>0</v>
      </c>
    </row>
    <row r="131" spans="2:65" s="1" customFormat="1" ht="31.5" customHeight="1">
      <c r="B131" s="39"/>
      <c r="C131" s="188" t="s">
        <v>201</v>
      </c>
      <c r="D131" s="188" t="s">
        <v>140</v>
      </c>
      <c r="E131" s="189" t="s">
        <v>202</v>
      </c>
      <c r="F131" s="190" t="s">
        <v>203</v>
      </c>
      <c r="G131" s="191" t="s">
        <v>181</v>
      </c>
      <c r="H131" s="192">
        <v>29.7</v>
      </c>
      <c r="I131" s="193"/>
      <c r="J131" s="194">
        <f>ROUND(I131*H131,2)</f>
        <v>0</v>
      </c>
      <c r="K131" s="190" t="s">
        <v>144</v>
      </c>
      <c r="L131" s="59"/>
      <c r="M131" s="195" t="s">
        <v>21</v>
      </c>
      <c r="N131" s="196" t="s">
        <v>44</v>
      </c>
      <c r="O131" s="40"/>
      <c r="P131" s="197">
        <f>O131*H131</f>
        <v>0</v>
      </c>
      <c r="Q131" s="197">
        <v>0</v>
      </c>
      <c r="R131" s="197">
        <f>Q131*H131</f>
        <v>0</v>
      </c>
      <c r="S131" s="197">
        <v>0</v>
      </c>
      <c r="T131" s="198">
        <f>S131*H131</f>
        <v>0</v>
      </c>
      <c r="AR131" s="22" t="s">
        <v>145</v>
      </c>
      <c r="AT131" s="22" t="s">
        <v>140</v>
      </c>
      <c r="AU131" s="22" t="s">
        <v>146</v>
      </c>
      <c r="AY131" s="22" t="s">
        <v>136</v>
      </c>
      <c r="BE131" s="199">
        <f>IF(N131="základní",J131,0)</f>
        <v>0</v>
      </c>
      <c r="BF131" s="199">
        <f>IF(N131="snížená",J131,0)</f>
        <v>0</v>
      </c>
      <c r="BG131" s="199">
        <f>IF(N131="zákl. přenesená",J131,0)</f>
        <v>0</v>
      </c>
      <c r="BH131" s="199">
        <f>IF(N131="sníž. přenesená",J131,0)</f>
        <v>0</v>
      </c>
      <c r="BI131" s="199">
        <f>IF(N131="nulová",J131,0)</f>
        <v>0</v>
      </c>
      <c r="BJ131" s="22" t="s">
        <v>78</v>
      </c>
      <c r="BK131" s="199">
        <f>ROUND(I131*H131,2)</f>
        <v>0</v>
      </c>
      <c r="BL131" s="22" t="s">
        <v>145</v>
      </c>
      <c r="BM131" s="22" t="s">
        <v>204</v>
      </c>
    </row>
    <row r="132" spans="2:65" s="1" customFormat="1" ht="409.5">
      <c r="B132" s="39"/>
      <c r="C132" s="61"/>
      <c r="D132" s="203" t="s">
        <v>148</v>
      </c>
      <c r="E132" s="61"/>
      <c r="F132" s="204" t="s">
        <v>205</v>
      </c>
      <c r="G132" s="61"/>
      <c r="H132" s="61"/>
      <c r="I132" s="156"/>
      <c r="J132" s="61"/>
      <c r="K132" s="61"/>
      <c r="L132" s="59"/>
      <c r="M132" s="202"/>
      <c r="N132" s="40"/>
      <c r="O132" s="40"/>
      <c r="P132" s="40"/>
      <c r="Q132" s="40"/>
      <c r="R132" s="40"/>
      <c r="S132" s="40"/>
      <c r="T132" s="76"/>
      <c r="AT132" s="22" t="s">
        <v>148</v>
      </c>
      <c r="AU132" s="22" t="s">
        <v>146</v>
      </c>
    </row>
    <row r="133" spans="2:65" s="11" customFormat="1" ht="13.5">
      <c r="B133" s="205"/>
      <c r="C133" s="206"/>
      <c r="D133" s="203" t="s">
        <v>163</v>
      </c>
      <c r="E133" s="216" t="s">
        <v>21</v>
      </c>
      <c r="F133" s="217" t="s">
        <v>206</v>
      </c>
      <c r="G133" s="206"/>
      <c r="H133" s="218">
        <v>29.7</v>
      </c>
      <c r="I133" s="210"/>
      <c r="J133" s="206"/>
      <c r="K133" s="206"/>
      <c r="L133" s="211"/>
      <c r="M133" s="212"/>
      <c r="N133" s="213"/>
      <c r="O133" s="213"/>
      <c r="P133" s="213"/>
      <c r="Q133" s="213"/>
      <c r="R133" s="213"/>
      <c r="S133" s="213"/>
      <c r="T133" s="214"/>
      <c r="AT133" s="215" t="s">
        <v>163</v>
      </c>
      <c r="AU133" s="215" t="s">
        <v>146</v>
      </c>
      <c r="AV133" s="11" t="s">
        <v>85</v>
      </c>
      <c r="AW133" s="11" t="s">
        <v>37</v>
      </c>
      <c r="AX133" s="11" t="s">
        <v>78</v>
      </c>
      <c r="AY133" s="215" t="s">
        <v>136</v>
      </c>
    </row>
    <row r="134" spans="2:65" s="10" customFormat="1" ht="22.35" customHeight="1">
      <c r="B134" s="169"/>
      <c r="C134" s="170"/>
      <c r="D134" s="185" t="s">
        <v>72</v>
      </c>
      <c r="E134" s="186" t="s">
        <v>207</v>
      </c>
      <c r="F134" s="186" t="s">
        <v>208</v>
      </c>
      <c r="G134" s="170"/>
      <c r="H134" s="170"/>
      <c r="I134" s="173"/>
      <c r="J134" s="187">
        <f>BK134</f>
        <v>0</v>
      </c>
      <c r="K134" s="170"/>
      <c r="L134" s="175"/>
      <c r="M134" s="176"/>
      <c r="N134" s="177"/>
      <c r="O134" s="177"/>
      <c r="P134" s="178">
        <f>SUM(P135:P144)</f>
        <v>0</v>
      </c>
      <c r="Q134" s="177"/>
      <c r="R134" s="178">
        <f>SUM(R135:R144)</f>
        <v>17.001275</v>
      </c>
      <c r="S134" s="177"/>
      <c r="T134" s="179">
        <f>SUM(T135:T144)</f>
        <v>0</v>
      </c>
      <c r="AR134" s="180" t="s">
        <v>78</v>
      </c>
      <c r="AT134" s="181" t="s">
        <v>72</v>
      </c>
      <c r="AU134" s="181" t="s">
        <v>85</v>
      </c>
      <c r="AY134" s="180" t="s">
        <v>136</v>
      </c>
      <c r="BK134" s="182">
        <f>SUM(BK135:BK144)</f>
        <v>0</v>
      </c>
    </row>
    <row r="135" spans="2:65" s="1" customFormat="1" ht="44.25" customHeight="1">
      <c r="B135" s="39"/>
      <c r="C135" s="188" t="s">
        <v>138</v>
      </c>
      <c r="D135" s="188" t="s">
        <v>140</v>
      </c>
      <c r="E135" s="189" t="s">
        <v>209</v>
      </c>
      <c r="F135" s="190" t="s">
        <v>210</v>
      </c>
      <c r="G135" s="191" t="s">
        <v>160</v>
      </c>
      <c r="H135" s="192">
        <v>85</v>
      </c>
      <c r="I135" s="193"/>
      <c r="J135" s="194">
        <f>ROUND(I135*H135,2)</f>
        <v>0</v>
      </c>
      <c r="K135" s="190" t="s">
        <v>144</v>
      </c>
      <c r="L135" s="59"/>
      <c r="M135" s="195" t="s">
        <v>21</v>
      </c>
      <c r="N135" s="196" t="s">
        <v>44</v>
      </c>
      <c r="O135" s="40"/>
      <c r="P135" s="197">
        <f>O135*H135</f>
        <v>0</v>
      </c>
      <c r="Q135" s="197">
        <v>0</v>
      </c>
      <c r="R135" s="197">
        <f>Q135*H135</f>
        <v>0</v>
      </c>
      <c r="S135" s="197">
        <v>0</v>
      </c>
      <c r="T135" s="198">
        <f>S135*H135</f>
        <v>0</v>
      </c>
      <c r="AR135" s="22" t="s">
        <v>145</v>
      </c>
      <c r="AT135" s="22" t="s">
        <v>140</v>
      </c>
      <c r="AU135" s="22" t="s">
        <v>146</v>
      </c>
      <c r="AY135" s="22" t="s">
        <v>136</v>
      </c>
      <c r="BE135" s="199">
        <f>IF(N135="základní",J135,0)</f>
        <v>0</v>
      </c>
      <c r="BF135" s="199">
        <f>IF(N135="snížená",J135,0)</f>
        <v>0</v>
      </c>
      <c r="BG135" s="199">
        <f>IF(N135="zákl. přenesená",J135,0)</f>
        <v>0</v>
      </c>
      <c r="BH135" s="199">
        <f>IF(N135="sníž. přenesená",J135,0)</f>
        <v>0</v>
      </c>
      <c r="BI135" s="199">
        <f>IF(N135="nulová",J135,0)</f>
        <v>0</v>
      </c>
      <c r="BJ135" s="22" t="s">
        <v>78</v>
      </c>
      <c r="BK135" s="199">
        <f>ROUND(I135*H135,2)</f>
        <v>0</v>
      </c>
      <c r="BL135" s="22" t="s">
        <v>145</v>
      </c>
      <c r="BM135" s="22" t="s">
        <v>211</v>
      </c>
    </row>
    <row r="136" spans="2:65" s="11" customFormat="1" ht="13.5">
      <c r="B136" s="205"/>
      <c r="C136" s="206"/>
      <c r="D136" s="200" t="s">
        <v>163</v>
      </c>
      <c r="E136" s="207" t="s">
        <v>21</v>
      </c>
      <c r="F136" s="208" t="s">
        <v>212</v>
      </c>
      <c r="G136" s="206"/>
      <c r="H136" s="209">
        <v>85</v>
      </c>
      <c r="I136" s="210"/>
      <c r="J136" s="206"/>
      <c r="K136" s="206"/>
      <c r="L136" s="211"/>
      <c r="M136" s="212"/>
      <c r="N136" s="213"/>
      <c r="O136" s="213"/>
      <c r="P136" s="213"/>
      <c r="Q136" s="213"/>
      <c r="R136" s="213"/>
      <c r="S136" s="213"/>
      <c r="T136" s="214"/>
      <c r="AT136" s="215" t="s">
        <v>163</v>
      </c>
      <c r="AU136" s="215" t="s">
        <v>146</v>
      </c>
      <c r="AV136" s="11" t="s">
        <v>85</v>
      </c>
      <c r="AW136" s="11" t="s">
        <v>37</v>
      </c>
      <c r="AX136" s="11" t="s">
        <v>78</v>
      </c>
      <c r="AY136" s="215" t="s">
        <v>136</v>
      </c>
    </row>
    <row r="137" spans="2:65" s="1" customFormat="1" ht="31.5" customHeight="1">
      <c r="B137" s="39"/>
      <c r="C137" s="188" t="s">
        <v>213</v>
      </c>
      <c r="D137" s="188" t="s">
        <v>140</v>
      </c>
      <c r="E137" s="189" t="s">
        <v>214</v>
      </c>
      <c r="F137" s="190" t="s">
        <v>215</v>
      </c>
      <c r="G137" s="191" t="s">
        <v>160</v>
      </c>
      <c r="H137" s="192">
        <v>85</v>
      </c>
      <c r="I137" s="193"/>
      <c r="J137" s="194">
        <f>ROUND(I137*H137,2)</f>
        <v>0</v>
      </c>
      <c r="K137" s="190" t="s">
        <v>144</v>
      </c>
      <c r="L137" s="59"/>
      <c r="M137" s="195" t="s">
        <v>21</v>
      </c>
      <c r="N137" s="196" t="s">
        <v>44</v>
      </c>
      <c r="O137" s="40"/>
      <c r="P137" s="197">
        <f>O137*H137</f>
        <v>0</v>
      </c>
      <c r="Q137" s="197">
        <v>0</v>
      </c>
      <c r="R137" s="197">
        <f>Q137*H137</f>
        <v>0</v>
      </c>
      <c r="S137" s="197">
        <v>0</v>
      </c>
      <c r="T137" s="198">
        <f>S137*H137</f>
        <v>0</v>
      </c>
      <c r="AR137" s="22" t="s">
        <v>145</v>
      </c>
      <c r="AT137" s="22" t="s">
        <v>140</v>
      </c>
      <c r="AU137" s="22" t="s">
        <v>146</v>
      </c>
      <c r="AY137" s="22" t="s">
        <v>136</v>
      </c>
      <c r="BE137" s="199">
        <f>IF(N137="základní",J137,0)</f>
        <v>0</v>
      </c>
      <c r="BF137" s="199">
        <f>IF(N137="snížená",J137,0)</f>
        <v>0</v>
      </c>
      <c r="BG137" s="199">
        <f>IF(N137="zákl. přenesená",J137,0)</f>
        <v>0</v>
      </c>
      <c r="BH137" s="199">
        <f>IF(N137="sníž. přenesená",J137,0)</f>
        <v>0</v>
      </c>
      <c r="BI137" s="199">
        <f>IF(N137="nulová",J137,0)</f>
        <v>0</v>
      </c>
      <c r="BJ137" s="22" t="s">
        <v>78</v>
      </c>
      <c r="BK137" s="199">
        <f>ROUND(I137*H137,2)</f>
        <v>0</v>
      </c>
      <c r="BL137" s="22" t="s">
        <v>145</v>
      </c>
      <c r="BM137" s="22" t="s">
        <v>216</v>
      </c>
    </row>
    <row r="138" spans="2:65" s="11" customFormat="1" ht="13.5">
      <c r="B138" s="205"/>
      <c r="C138" s="206"/>
      <c r="D138" s="200" t="s">
        <v>163</v>
      </c>
      <c r="E138" s="207" t="s">
        <v>21</v>
      </c>
      <c r="F138" s="208" t="s">
        <v>212</v>
      </c>
      <c r="G138" s="206"/>
      <c r="H138" s="209">
        <v>85</v>
      </c>
      <c r="I138" s="210"/>
      <c r="J138" s="206"/>
      <c r="K138" s="206"/>
      <c r="L138" s="211"/>
      <c r="M138" s="212"/>
      <c r="N138" s="213"/>
      <c r="O138" s="213"/>
      <c r="P138" s="213"/>
      <c r="Q138" s="213"/>
      <c r="R138" s="213"/>
      <c r="S138" s="213"/>
      <c r="T138" s="214"/>
      <c r="AT138" s="215" t="s">
        <v>163</v>
      </c>
      <c r="AU138" s="215" t="s">
        <v>146</v>
      </c>
      <c r="AV138" s="11" t="s">
        <v>85</v>
      </c>
      <c r="AW138" s="11" t="s">
        <v>37</v>
      </c>
      <c r="AX138" s="11" t="s">
        <v>78</v>
      </c>
      <c r="AY138" s="215" t="s">
        <v>136</v>
      </c>
    </row>
    <row r="139" spans="2:65" s="1" customFormat="1" ht="22.5" customHeight="1">
      <c r="B139" s="39"/>
      <c r="C139" s="230" t="s">
        <v>176</v>
      </c>
      <c r="D139" s="230" t="s">
        <v>217</v>
      </c>
      <c r="E139" s="231" t="s">
        <v>218</v>
      </c>
      <c r="F139" s="232" t="s">
        <v>219</v>
      </c>
      <c r="G139" s="233" t="s">
        <v>220</v>
      </c>
      <c r="H139" s="234">
        <v>17</v>
      </c>
      <c r="I139" s="235"/>
      <c r="J139" s="236">
        <f>ROUND(I139*H139,2)</f>
        <v>0</v>
      </c>
      <c r="K139" s="232" t="s">
        <v>144</v>
      </c>
      <c r="L139" s="237"/>
      <c r="M139" s="238" t="s">
        <v>21</v>
      </c>
      <c r="N139" s="239" t="s">
        <v>44</v>
      </c>
      <c r="O139" s="40"/>
      <c r="P139" s="197">
        <f>O139*H139</f>
        <v>0</v>
      </c>
      <c r="Q139" s="197">
        <v>1</v>
      </c>
      <c r="R139" s="197">
        <f>Q139*H139</f>
        <v>17</v>
      </c>
      <c r="S139" s="197">
        <v>0</v>
      </c>
      <c r="T139" s="198">
        <f>S139*H139</f>
        <v>0</v>
      </c>
      <c r="AR139" s="22" t="s">
        <v>187</v>
      </c>
      <c r="AT139" s="22" t="s">
        <v>217</v>
      </c>
      <c r="AU139" s="22" t="s">
        <v>146</v>
      </c>
      <c r="AY139" s="22" t="s">
        <v>136</v>
      </c>
      <c r="BE139" s="199">
        <f>IF(N139="základní",J139,0)</f>
        <v>0</v>
      </c>
      <c r="BF139" s="199">
        <f>IF(N139="snížená",J139,0)</f>
        <v>0</v>
      </c>
      <c r="BG139" s="199">
        <f>IF(N139="zákl. přenesená",J139,0)</f>
        <v>0</v>
      </c>
      <c r="BH139" s="199">
        <f>IF(N139="sníž. přenesená",J139,0)</f>
        <v>0</v>
      </c>
      <c r="BI139" s="199">
        <f>IF(N139="nulová",J139,0)</f>
        <v>0</v>
      </c>
      <c r="BJ139" s="22" t="s">
        <v>78</v>
      </c>
      <c r="BK139" s="199">
        <f>ROUND(I139*H139,2)</f>
        <v>0</v>
      </c>
      <c r="BL139" s="22" t="s">
        <v>145</v>
      </c>
      <c r="BM139" s="22" t="s">
        <v>221</v>
      </c>
    </row>
    <row r="140" spans="2:65" s="11" customFormat="1" ht="13.5">
      <c r="B140" s="205"/>
      <c r="C140" s="206"/>
      <c r="D140" s="200" t="s">
        <v>163</v>
      </c>
      <c r="E140" s="206"/>
      <c r="F140" s="208" t="s">
        <v>222</v>
      </c>
      <c r="G140" s="206"/>
      <c r="H140" s="209">
        <v>17</v>
      </c>
      <c r="I140" s="210"/>
      <c r="J140" s="206"/>
      <c r="K140" s="206"/>
      <c r="L140" s="211"/>
      <c r="M140" s="212"/>
      <c r="N140" s="213"/>
      <c r="O140" s="213"/>
      <c r="P140" s="213"/>
      <c r="Q140" s="213"/>
      <c r="R140" s="213"/>
      <c r="S140" s="213"/>
      <c r="T140" s="214"/>
      <c r="AT140" s="215" t="s">
        <v>163</v>
      </c>
      <c r="AU140" s="215" t="s">
        <v>146</v>
      </c>
      <c r="AV140" s="11" t="s">
        <v>85</v>
      </c>
      <c r="AW140" s="11" t="s">
        <v>6</v>
      </c>
      <c r="AX140" s="11" t="s">
        <v>78</v>
      </c>
      <c r="AY140" s="215" t="s">
        <v>136</v>
      </c>
    </row>
    <row r="141" spans="2:65" s="1" customFormat="1" ht="31.5" customHeight="1">
      <c r="B141" s="39"/>
      <c r="C141" s="188" t="s">
        <v>223</v>
      </c>
      <c r="D141" s="188" t="s">
        <v>140</v>
      </c>
      <c r="E141" s="189" t="s">
        <v>224</v>
      </c>
      <c r="F141" s="190" t="s">
        <v>225</v>
      </c>
      <c r="G141" s="191" t="s">
        <v>160</v>
      </c>
      <c r="H141" s="192">
        <v>85</v>
      </c>
      <c r="I141" s="193"/>
      <c r="J141" s="194">
        <f>ROUND(I141*H141,2)</f>
        <v>0</v>
      </c>
      <c r="K141" s="190" t="s">
        <v>144</v>
      </c>
      <c r="L141" s="59"/>
      <c r="M141" s="195" t="s">
        <v>21</v>
      </c>
      <c r="N141" s="196" t="s">
        <v>44</v>
      </c>
      <c r="O141" s="40"/>
      <c r="P141" s="197">
        <f>O141*H141</f>
        <v>0</v>
      </c>
      <c r="Q141" s="197">
        <v>0</v>
      </c>
      <c r="R141" s="197">
        <f>Q141*H141</f>
        <v>0</v>
      </c>
      <c r="S141" s="197">
        <v>0</v>
      </c>
      <c r="T141" s="198">
        <f>S141*H141</f>
        <v>0</v>
      </c>
      <c r="AR141" s="22" t="s">
        <v>145</v>
      </c>
      <c r="AT141" s="22" t="s">
        <v>140</v>
      </c>
      <c r="AU141" s="22" t="s">
        <v>146</v>
      </c>
      <c r="AY141" s="22" t="s">
        <v>136</v>
      </c>
      <c r="BE141" s="199">
        <f>IF(N141="základní",J141,0)</f>
        <v>0</v>
      </c>
      <c r="BF141" s="199">
        <f>IF(N141="snížená",J141,0)</f>
        <v>0</v>
      </c>
      <c r="BG141" s="199">
        <f>IF(N141="zákl. přenesená",J141,0)</f>
        <v>0</v>
      </c>
      <c r="BH141" s="199">
        <f>IF(N141="sníž. přenesená",J141,0)</f>
        <v>0</v>
      </c>
      <c r="BI141" s="199">
        <f>IF(N141="nulová",J141,0)</f>
        <v>0</v>
      </c>
      <c r="BJ141" s="22" t="s">
        <v>78</v>
      </c>
      <c r="BK141" s="199">
        <f>ROUND(I141*H141,2)</f>
        <v>0</v>
      </c>
      <c r="BL141" s="22" t="s">
        <v>145</v>
      </c>
      <c r="BM141" s="22" t="s">
        <v>226</v>
      </c>
    </row>
    <row r="142" spans="2:65" s="11" customFormat="1" ht="13.5">
      <c r="B142" s="205"/>
      <c r="C142" s="206"/>
      <c r="D142" s="200" t="s">
        <v>163</v>
      </c>
      <c r="E142" s="207" t="s">
        <v>21</v>
      </c>
      <c r="F142" s="208" t="s">
        <v>212</v>
      </c>
      <c r="G142" s="206"/>
      <c r="H142" s="209">
        <v>85</v>
      </c>
      <c r="I142" s="210"/>
      <c r="J142" s="206"/>
      <c r="K142" s="206"/>
      <c r="L142" s="211"/>
      <c r="M142" s="212"/>
      <c r="N142" s="213"/>
      <c r="O142" s="213"/>
      <c r="P142" s="213"/>
      <c r="Q142" s="213"/>
      <c r="R142" s="213"/>
      <c r="S142" s="213"/>
      <c r="T142" s="214"/>
      <c r="AT142" s="215" t="s">
        <v>163</v>
      </c>
      <c r="AU142" s="215" t="s">
        <v>146</v>
      </c>
      <c r="AV142" s="11" t="s">
        <v>85</v>
      </c>
      <c r="AW142" s="11" t="s">
        <v>37</v>
      </c>
      <c r="AX142" s="11" t="s">
        <v>78</v>
      </c>
      <c r="AY142" s="215" t="s">
        <v>136</v>
      </c>
    </row>
    <row r="143" spans="2:65" s="1" customFormat="1" ht="22.5" customHeight="1">
      <c r="B143" s="39"/>
      <c r="C143" s="230" t="s">
        <v>10</v>
      </c>
      <c r="D143" s="230" t="s">
        <v>217</v>
      </c>
      <c r="E143" s="231" t="s">
        <v>227</v>
      </c>
      <c r="F143" s="232" t="s">
        <v>228</v>
      </c>
      <c r="G143" s="233" t="s">
        <v>229</v>
      </c>
      <c r="H143" s="234">
        <v>1.2749999999999999</v>
      </c>
      <c r="I143" s="235"/>
      <c r="J143" s="236">
        <f>ROUND(I143*H143,2)</f>
        <v>0</v>
      </c>
      <c r="K143" s="232" t="s">
        <v>144</v>
      </c>
      <c r="L143" s="237"/>
      <c r="M143" s="238" t="s">
        <v>21</v>
      </c>
      <c r="N143" s="239" t="s">
        <v>44</v>
      </c>
      <c r="O143" s="40"/>
      <c r="P143" s="197">
        <f>O143*H143</f>
        <v>0</v>
      </c>
      <c r="Q143" s="197">
        <v>1E-3</v>
      </c>
      <c r="R143" s="197">
        <f>Q143*H143</f>
        <v>1.2749999999999999E-3</v>
      </c>
      <c r="S143" s="197">
        <v>0</v>
      </c>
      <c r="T143" s="198">
        <f>S143*H143</f>
        <v>0</v>
      </c>
      <c r="AR143" s="22" t="s">
        <v>187</v>
      </c>
      <c r="AT143" s="22" t="s">
        <v>217</v>
      </c>
      <c r="AU143" s="22" t="s">
        <v>146</v>
      </c>
      <c r="AY143" s="22" t="s">
        <v>136</v>
      </c>
      <c r="BE143" s="199">
        <f>IF(N143="základní",J143,0)</f>
        <v>0</v>
      </c>
      <c r="BF143" s="199">
        <f>IF(N143="snížená",J143,0)</f>
        <v>0</v>
      </c>
      <c r="BG143" s="199">
        <f>IF(N143="zákl. přenesená",J143,0)</f>
        <v>0</v>
      </c>
      <c r="BH143" s="199">
        <f>IF(N143="sníž. přenesená",J143,0)</f>
        <v>0</v>
      </c>
      <c r="BI143" s="199">
        <f>IF(N143="nulová",J143,0)</f>
        <v>0</v>
      </c>
      <c r="BJ143" s="22" t="s">
        <v>78</v>
      </c>
      <c r="BK143" s="199">
        <f>ROUND(I143*H143,2)</f>
        <v>0</v>
      </c>
      <c r="BL143" s="22" t="s">
        <v>145</v>
      </c>
      <c r="BM143" s="22" t="s">
        <v>230</v>
      </c>
    </row>
    <row r="144" spans="2:65" s="11" customFormat="1" ht="13.5">
      <c r="B144" s="205"/>
      <c r="C144" s="206"/>
      <c r="D144" s="203" t="s">
        <v>163</v>
      </c>
      <c r="E144" s="206"/>
      <c r="F144" s="217" t="s">
        <v>231</v>
      </c>
      <c r="G144" s="206"/>
      <c r="H144" s="218">
        <v>1.2749999999999999</v>
      </c>
      <c r="I144" s="210"/>
      <c r="J144" s="206"/>
      <c r="K144" s="206"/>
      <c r="L144" s="211"/>
      <c r="M144" s="212"/>
      <c r="N144" s="213"/>
      <c r="O144" s="213"/>
      <c r="P144" s="213"/>
      <c r="Q144" s="213"/>
      <c r="R144" s="213"/>
      <c r="S144" s="213"/>
      <c r="T144" s="214"/>
      <c r="AT144" s="215" t="s">
        <v>163</v>
      </c>
      <c r="AU144" s="215" t="s">
        <v>146</v>
      </c>
      <c r="AV144" s="11" t="s">
        <v>85</v>
      </c>
      <c r="AW144" s="11" t="s">
        <v>6</v>
      </c>
      <c r="AX144" s="11" t="s">
        <v>78</v>
      </c>
      <c r="AY144" s="215" t="s">
        <v>136</v>
      </c>
    </row>
    <row r="145" spans="2:65" s="10" customFormat="1" ht="29.85" customHeight="1">
      <c r="B145" s="169"/>
      <c r="C145" s="170"/>
      <c r="D145" s="171" t="s">
        <v>72</v>
      </c>
      <c r="E145" s="183" t="s">
        <v>85</v>
      </c>
      <c r="F145" s="183" t="s">
        <v>232</v>
      </c>
      <c r="G145" s="170"/>
      <c r="H145" s="170"/>
      <c r="I145" s="173"/>
      <c r="J145" s="184">
        <f>BK145</f>
        <v>0</v>
      </c>
      <c r="K145" s="170"/>
      <c r="L145" s="175"/>
      <c r="M145" s="176"/>
      <c r="N145" s="177"/>
      <c r="O145" s="177"/>
      <c r="P145" s="178">
        <f>P146</f>
        <v>0</v>
      </c>
      <c r="Q145" s="177"/>
      <c r="R145" s="178">
        <f>R146</f>
        <v>9.1499999999999986</v>
      </c>
      <c r="S145" s="177"/>
      <c r="T145" s="179">
        <f>T146</f>
        <v>0</v>
      </c>
      <c r="AR145" s="180" t="s">
        <v>78</v>
      </c>
      <c r="AT145" s="181" t="s">
        <v>72</v>
      </c>
      <c r="AU145" s="181" t="s">
        <v>78</v>
      </c>
      <c r="AY145" s="180" t="s">
        <v>136</v>
      </c>
      <c r="BK145" s="182">
        <f>BK146</f>
        <v>0</v>
      </c>
    </row>
    <row r="146" spans="2:65" s="10" customFormat="1" ht="14.85" customHeight="1">
      <c r="B146" s="169"/>
      <c r="C146" s="170"/>
      <c r="D146" s="185" t="s">
        <v>72</v>
      </c>
      <c r="E146" s="186" t="s">
        <v>9</v>
      </c>
      <c r="F146" s="186" t="s">
        <v>233</v>
      </c>
      <c r="G146" s="170"/>
      <c r="H146" s="170"/>
      <c r="I146" s="173"/>
      <c r="J146" s="187">
        <f>BK146</f>
        <v>0</v>
      </c>
      <c r="K146" s="170"/>
      <c r="L146" s="175"/>
      <c r="M146" s="176"/>
      <c r="N146" s="177"/>
      <c r="O146" s="177"/>
      <c r="P146" s="178">
        <f>SUM(P147:P152)</f>
        <v>0</v>
      </c>
      <c r="Q146" s="177"/>
      <c r="R146" s="178">
        <f>SUM(R147:R152)</f>
        <v>9.1499999999999986</v>
      </c>
      <c r="S146" s="177"/>
      <c r="T146" s="179">
        <f>SUM(T147:T152)</f>
        <v>0</v>
      </c>
      <c r="AR146" s="180" t="s">
        <v>78</v>
      </c>
      <c r="AT146" s="181" t="s">
        <v>72</v>
      </c>
      <c r="AU146" s="181" t="s">
        <v>85</v>
      </c>
      <c r="AY146" s="180" t="s">
        <v>136</v>
      </c>
      <c r="BK146" s="182">
        <f>SUM(BK147:BK152)</f>
        <v>0</v>
      </c>
    </row>
    <row r="147" spans="2:65" s="1" customFormat="1" ht="31.5" customHeight="1">
      <c r="B147" s="39"/>
      <c r="C147" s="188" t="s">
        <v>185</v>
      </c>
      <c r="D147" s="188" t="s">
        <v>140</v>
      </c>
      <c r="E147" s="189" t="s">
        <v>234</v>
      </c>
      <c r="F147" s="190" t="s">
        <v>235</v>
      </c>
      <c r="G147" s="191" t="s">
        <v>181</v>
      </c>
      <c r="H147" s="192">
        <v>3.375</v>
      </c>
      <c r="I147" s="193"/>
      <c r="J147" s="194">
        <f>ROUND(I147*H147,2)</f>
        <v>0</v>
      </c>
      <c r="K147" s="190" t="s">
        <v>144</v>
      </c>
      <c r="L147" s="59"/>
      <c r="M147" s="195" t="s">
        <v>21</v>
      </c>
      <c r="N147" s="196" t="s">
        <v>44</v>
      </c>
      <c r="O147" s="40"/>
      <c r="P147" s="197">
        <f>O147*H147</f>
        <v>0</v>
      </c>
      <c r="Q147" s="197">
        <v>1.63</v>
      </c>
      <c r="R147" s="197">
        <f>Q147*H147</f>
        <v>5.5012499999999998</v>
      </c>
      <c r="S147" s="197">
        <v>0</v>
      </c>
      <c r="T147" s="198">
        <f>S147*H147</f>
        <v>0</v>
      </c>
      <c r="AR147" s="22" t="s">
        <v>145</v>
      </c>
      <c r="AT147" s="22" t="s">
        <v>140</v>
      </c>
      <c r="AU147" s="22" t="s">
        <v>146</v>
      </c>
      <c r="AY147" s="22" t="s">
        <v>136</v>
      </c>
      <c r="BE147" s="199">
        <f>IF(N147="základní",J147,0)</f>
        <v>0</v>
      </c>
      <c r="BF147" s="199">
        <f>IF(N147="snížená",J147,0)</f>
        <v>0</v>
      </c>
      <c r="BG147" s="199">
        <f>IF(N147="zákl. přenesená",J147,0)</f>
        <v>0</v>
      </c>
      <c r="BH147" s="199">
        <f>IF(N147="sníž. přenesená",J147,0)</f>
        <v>0</v>
      </c>
      <c r="BI147" s="199">
        <f>IF(N147="nulová",J147,0)</f>
        <v>0</v>
      </c>
      <c r="BJ147" s="22" t="s">
        <v>78</v>
      </c>
      <c r="BK147" s="199">
        <f>ROUND(I147*H147,2)</f>
        <v>0</v>
      </c>
      <c r="BL147" s="22" t="s">
        <v>145</v>
      </c>
      <c r="BM147" s="22" t="s">
        <v>236</v>
      </c>
    </row>
    <row r="148" spans="2:65" s="1" customFormat="1" ht="81">
      <c r="B148" s="39"/>
      <c r="C148" s="61"/>
      <c r="D148" s="203" t="s">
        <v>148</v>
      </c>
      <c r="E148" s="61"/>
      <c r="F148" s="204" t="s">
        <v>237</v>
      </c>
      <c r="G148" s="61"/>
      <c r="H148" s="61"/>
      <c r="I148" s="156"/>
      <c r="J148" s="61"/>
      <c r="K148" s="61"/>
      <c r="L148" s="59"/>
      <c r="M148" s="202"/>
      <c r="N148" s="40"/>
      <c r="O148" s="40"/>
      <c r="P148" s="40"/>
      <c r="Q148" s="40"/>
      <c r="R148" s="40"/>
      <c r="S148" s="40"/>
      <c r="T148" s="76"/>
      <c r="AT148" s="22" t="s">
        <v>148</v>
      </c>
      <c r="AU148" s="22" t="s">
        <v>146</v>
      </c>
    </row>
    <row r="149" spans="2:65" s="11" customFormat="1" ht="13.5">
      <c r="B149" s="205"/>
      <c r="C149" s="206"/>
      <c r="D149" s="200" t="s">
        <v>163</v>
      </c>
      <c r="E149" s="207" t="s">
        <v>21</v>
      </c>
      <c r="F149" s="208" t="s">
        <v>238</v>
      </c>
      <c r="G149" s="206"/>
      <c r="H149" s="209">
        <v>3.375</v>
      </c>
      <c r="I149" s="210"/>
      <c r="J149" s="206"/>
      <c r="K149" s="206"/>
      <c r="L149" s="211"/>
      <c r="M149" s="212"/>
      <c r="N149" s="213"/>
      <c r="O149" s="213"/>
      <c r="P149" s="213"/>
      <c r="Q149" s="213"/>
      <c r="R149" s="213"/>
      <c r="S149" s="213"/>
      <c r="T149" s="214"/>
      <c r="AT149" s="215" t="s">
        <v>163</v>
      </c>
      <c r="AU149" s="215" t="s">
        <v>146</v>
      </c>
      <c r="AV149" s="11" t="s">
        <v>85</v>
      </c>
      <c r="AW149" s="11" t="s">
        <v>37</v>
      </c>
      <c r="AX149" s="11" t="s">
        <v>78</v>
      </c>
      <c r="AY149" s="215" t="s">
        <v>136</v>
      </c>
    </row>
    <row r="150" spans="2:65" s="1" customFormat="1" ht="44.25" customHeight="1">
      <c r="B150" s="39"/>
      <c r="C150" s="188" t="s">
        <v>199</v>
      </c>
      <c r="D150" s="188" t="s">
        <v>140</v>
      </c>
      <c r="E150" s="189" t="s">
        <v>239</v>
      </c>
      <c r="F150" s="190" t="s">
        <v>240</v>
      </c>
      <c r="G150" s="191" t="s">
        <v>241</v>
      </c>
      <c r="H150" s="192">
        <v>13.5</v>
      </c>
      <c r="I150" s="193"/>
      <c r="J150" s="194">
        <f>ROUND(I150*H150,2)</f>
        <v>0</v>
      </c>
      <c r="K150" s="190" t="s">
        <v>144</v>
      </c>
      <c r="L150" s="59"/>
      <c r="M150" s="195" t="s">
        <v>21</v>
      </c>
      <c r="N150" s="196" t="s">
        <v>44</v>
      </c>
      <c r="O150" s="40"/>
      <c r="P150" s="197">
        <f>O150*H150</f>
        <v>0</v>
      </c>
      <c r="Q150" s="197">
        <v>0.23058000000000001</v>
      </c>
      <c r="R150" s="197">
        <f>Q150*H150</f>
        <v>3.1128300000000002</v>
      </c>
      <c r="S150" s="197">
        <v>0</v>
      </c>
      <c r="T150" s="198">
        <f>S150*H150</f>
        <v>0</v>
      </c>
      <c r="AR150" s="22" t="s">
        <v>145</v>
      </c>
      <c r="AT150" s="22" t="s">
        <v>140</v>
      </c>
      <c r="AU150" s="22" t="s">
        <v>146</v>
      </c>
      <c r="AY150" s="22" t="s">
        <v>136</v>
      </c>
      <c r="BE150" s="199">
        <f>IF(N150="základní",J150,0)</f>
        <v>0</v>
      </c>
      <c r="BF150" s="199">
        <f>IF(N150="snížená",J150,0)</f>
        <v>0</v>
      </c>
      <c r="BG150" s="199">
        <f>IF(N150="zákl. přenesená",J150,0)</f>
        <v>0</v>
      </c>
      <c r="BH150" s="199">
        <f>IF(N150="sníž. přenesená",J150,0)</f>
        <v>0</v>
      </c>
      <c r="BI150" s="199">
        <f>IF(N150="nulová",J150,0)</f>
        <v>0</v>
      </c>
      <c r="BJ150" s="22" t="s">
        <v>78</v>
      </c>
      <c r="BK150" s="199">
        <f>ROUND(I150*H150,2)</f>
        <v>0</v>
      </c>
      <c r="BL150" s="22" t="s">
        <v>145</v>
      </c>
      <c r="BM150" s="22" t="s">
        <v>242</v>
      </c>
    </row>
    <row r="151" spans="2:65" s="11" customFormat="1" ht="13.5">
      <c r="B151" s="205"/>
      <c r="C151" s="206"/>
      <c r="D151" s="200" t="s">
        <v>163</v>
      </c>
      <c r="E151" s="207" t="s">
        <v>21</v>
      </c>
      <c r="F151" s="208" t="s">
        <v>243</v>
      </c>
      <c r="G151" s="206"/>
      <c r="H151" s="209">
        <v>13.5</v>
      </c>
      <c r="I151" s="210"/>
      <c r="J151" s="206"/>
      <c r="K151" s="206"/>
      <c r="L151" s="211"/>
      <c r="M151" s="212"/>
      <c r="N151" s="213"/>
      <c r="O151" s="213"/>
      <c r="P151" s="213"/>
      <c r="Q151" s="213"/>
      <c r="R151" s="213"/>
      <c r="S151" s="213"/>
      <c r="T151" s="214"/>
      <c r="AT151" s="215" t="s">
        <v>163</v>
      </c>
      <c r="AU151" s="215" t="s">
        <v>146</v>
      </c>
      <c r="AV151" s="11" t="s">
        <v>85</v>
      </c>
      <c r="AW151" s="11" t="s">
        <v>37</v>
      </c>
      <c r="AX151" s="11" t="s">
        <v>78</v>
      </c>
      <c r="AY151" s="215" t="s">
        <v>136</v>
      </c>
    </row>
    <row r="152" spans="2:65" s="1" customFormat="1" ht="44.25" customHeight="1">
      <c r="B152" s="39"/>
      <c r="C152" s="188" t="s">
        <v>207</v>
      </c>
      <c r="D152" s="188" t="s">
        <v>140</v>
      </c>
      <c r="E152" s="189" t="s">
        <v>244</v>
      </c>
      <c r="F152" s="190" t="s">
        <v>245</v>
      </c>
      <c r="G152" s="191" t="s">
        <v>241</v>
      </c>
      <c r="H152" s="192">
        <v>2</v>
      </c>
      <c r="I152" s="193"/>
      <c r="J152" s="194">
        <f>ROUND(I152*H152,2)</f>
        <v>0</v>
      </c>
      <c r="K152" s="190" t="s">
        <v>144</v>
      </c>
      <c r="L152" s="59"/>
      <c r="M152" s="195" t="s">
        <v>21</v>
      </c>
      <c r="N152" s="196" t="s">
        <v>44</v>
      </c>
      <c r="O152" s="40"/>
      <c r="P152" s="197">
        <f>O152*H152</f>
        <v>0</v>
      </c>
      <c r="Q152" s="197">
        <v>0.26795999999999998</v>
      </c>
      <c r="R152" s="197">
        <f>Q152*H152</f>
        <v>0.53591999999999995</v>
      </c>
      <c r="S152" s="197">
        <v>0</v>
      </c>
      <c r="T152" s="198">
        <f>S152*H152</f>
        <v>0</v>
      </c>
      <c r="AR152" s="22" t="s">
        <v>145</v>
      </c>
      <c r="AT152" s="22" t="s">
        <v>140</v>
      </c>
      <c r="AU152" s="22" t="s">
        <v>146</v>
      </c>
      <c r="AY152" s="22" t="s">
        <v>136</v>
      </c>
      <c r="BE152" s="199">
        <f>IF(N152="základní",J152,0)</f>
        <v>0</v>
      </c>
      <c r="BF152" s="199">
        <f>IF(N152="snížená",J152,0)</f>
        <v>0</v>
      </c>
      <c r="BG152" s="199">
        <f>IF(N152="zákl. přenesená",J152,0)</f>
        <v>0</v>
      </c>
      <c r="BH152" s="199">
        <f>IF(N152="sníž. přenesená",J152,0)</f>
        <v>0</v>
      </c>
      <c r="BI152" s="199">
        <f>IF(N152="nulová",J152,0)</f>
        <v>0</v>
      </c>
      <c r="BJ152" s="22" t="s">
        <v>78</v>
      </c>
      <c r="BK152" s="199">
        <f>ROUND(I152*H152,2)</f>
        <v>0</v>
      </c>
      <c r="BL152" s="22" t="s">
        <v>145</v>
      </c>
      <c r="BM152" s="22" t="s">
        <v>246</v>
      </c>
    </row>
    <row r="153" spans="2:65" s="10" customFormat="1" ht="29.85" customHeight="1">
      <c r="B153" s="169"/>
      <c r="C153" s="170"/>
      <c r="D153" s="171" t="s">
        <v>72</v>
      </c>
      <c r="E153" s="183" t="s">
        <v>146</v>
      </c>
      <c r="F153" s="183" t="s">
        <v>247</v>
      </c>
      <c r="G153" s="170"/>
      <c r="H153" s="170"/>
      <c r="I153" s="173"/>
      <c r="J153" s="184">
        <f>BK153</f>
        <v>0</v>
      </c>
      <c r="K153" s="170"/>
      <c r="L153" s="175"/>
      <c r="M153" s="176"/>
      <c r="N153" s="177"/>
      <c r="O153" s="177"/>
      <c r="P153" s="178">
        <f>P154+P188</f>
        <v>0</v>
      </c>
      <c r="Q153" s="177"/>
      <c r="R153" s="178">
        <f>R154+R188</f>
        <v>80.222485449999979</v>
      </c>
      <c r="S153" s="177"/>
      <c r="T153" s="179">
        <f>T154+T188</f>
        <v>0</v>
      </c>
      <c r="AR153" s="180" t="s">
        <v>78</v>
      </c>
      <c r="AT153" s="181" t="s">
        <v>72</v>
      </c>
      <c r="AU153" s="181" t="s">
        <v>78</v>
      </c>
      <c r="AY153" s="180" t="s">
        <v>136</v>
      </c>
      <c r="BK153" s="182">
        <f>BK154+BK188</f>
        <v>0</v>
      </c>
    </row>
    <row r="154" spans="2:65" s="10" customFormat="1" ht="14.85" customHeight="1">
      <c r="B154" s="169"/>
      <c r="C154" s="170"/>
      <c r="D154" s="185" t="s">
        <v>72</v>
      </c>
      <c r="E154" s="186" t="s">
        <v>248</v>
      </c>
      <c r="F154" s="186" t="s">
        <v>249</v>
      </c>
      <c r="G154" s="170"/>
      <c r="H154" s="170"/>
      <c r="I154" s="173"/>
      <c r="J154" s="187">
        <f>BK154</f>
        <v>0</v>
      </c>
      <c r="K154" s="170"/>
      <c r="L154" s="175"/>
      <c r="M154" s="176"/>
      <c r="N154" s="177"/>
      <c r="O154" s="177"/>
      <c r="P154" s="178">
        <f>SUM(P155:P187)</f>
        <v>0</v>
      </c>
      <c r="Q154" s="177"/>
      <c r="R154" s="178">
        <f>SUM(R155:R187)</f>
        <v>79.863305449999984</v>
      </c>
      <c r="S154" s="177"/>
      <c r="T154" s="179">
        <f>SUM(T155:T187)</f>
        <v>0</v>
      </c>
      <c r="AR154" s="180" t="s">
        <v>78</v>
      </c>
      <c r="AT154" s="181" t="s">
        <v>72</v>
      </c>
      <c r="AU154" s="181" t="s">
        <v>85</v>
      </c>
      <c r="AY154" s="180" t="s">
        <v>136</v>
      </c>
      <c r="BK154" s="182">
        <f>SUM(BK155:BK187)</f>
        <v>0</v>
      </c>
    </row>
    <row r="155" spans="2:65" s="1" customFormat="1" ht="22.5" customHeight="1">
      <c r="B155" s="39"/>
      <c r="C155" s="188" t="s">
        <v>250</v>
      </c>
      <c r="D155" s="188" t="s">
        <v>140</v>
      </c>
      <c r="E155" s="189" t="s">
        <v>251</v>
      </c>
      <c r="F155" s="190" t="s">
        <v>252</v>
      </c>
      <c r="G155" s="191" t="s">
        <v>181</v>
      </c>
      <c r="H155" s="192">
        <v>31.62</v>
      </c>
      <c r="I155" s="193"/>
      <c r="J155" s="194">
        <f>ROUND(I155*H155,2)</f>
        <v>0</v>
      </c>
      <c r="K155" s="190" t="s">
        <v>144</v>
      </c>
      <c r="L155" s="59"/>
      <c r="M155" s="195" t="s">
        <v>21</v>
      </c>
      <c r="N155" s="196" t="s">
        <v>44</v>
      </c>
      <c r="O155" s="40"/>
      <c r="P155" s="197">
        <f>O155*H155</f>
        <v>0</v>
      </c>
      <c r="Q155" s="197">
        <v>2.45329</v>
      </c>
      <c r="R155" s="197">
        <f>Q155*H155</f>
        <v>77.5730298</v>
      </c>
      <c r="S155" s="197">
        <v>0</v>
      </c>
      <c r="T155" s="198">
        <f>S155*H155</f>
        <v>0</v>
      </c>
      <c r="AR155" s="22" t="s">
        <v>145</v>
      </c>
      <c r="AT155" s="22" t="s">
        <v>140</v>
      </c>
      <c r="AU155" s="22" t="s">
        <v>146</v>
      </c>
      <c r="AY155" s="22" t="s">
        <v>136</v>
      </c>
      <c r="BE155" s="199">
        <f>IF(N155="základní",J155,0)</f>
        <v>0</v>
      </c>
      <c r="BF155" s="199">
        <f>IF(N155="snížená",J155,0)</f>
        <v>0</v>
      </c>
      <c r="BG155" s="199">
        <f>IF(N155="zákl. přenesená",J155,0)</f>
        <v>0</v>
      </c>
      <c r="BH155" s="199">
        <f>IF(N155="sníž. přenesená",J155,0)</f>
        <v>0</v>
      </c>
      <c r="BI155" s="199">
        <f>IF(N155="nulová",J155,0)</f>
        <v>0</v>
      </c>
      <c r="BJ155" s="22" t="s">
        <v>78</v>
      </c>
      <c r="BK155" s="199">
        <f>ROUND(I155*H155,2)</f>
        <v>0</v>
      </c>
      <c r="BL155" s="22" t="s">
        <v>145</v>
      </c>
      <c r="BM155" s="22" t="s">
        <v>253</v>
      </c>
    </row>
    <row r="156" spans="2:65" s="1" customFormat="1" ht="27">
      <c r="B156" s="39"/>
      <c r="C156" s="61"/>
      <c r="D156" s="203" t="s">
        <v>148</v>
      </c>
      <c r="E156" s="61"/>
      <c r="F156" s="204" t="s">
        <v>254</v>
      </c>
      <c r="G156" s="61"/>
      <c r="H156" s="61"/>
      <c r="I156" s="156"/>
      <c r="J156" s="61"/>
      <c r="K156" s="61"/>
      <c r="L156" s="59"/>
      <c r="M156" s="202"/>
      <c r="N156" s="40"/>
      <c r="O156" s="40"/>
      <c r="P156" s="40"/>
      <c r="Q156" s="40"/>
      <c r="R156" s="40"/>
      <c r="S156" s="40"/>
      <c r="T156" s="76"/>
      <c r="AT156" s="22" t="s">
        <v>148</v>
      </c>
      <c r="AU156" s="22" t="s">
        <v>146</v>
      </c>
    </row>
    <row r="157" spans="2:65" s="11" customFormat="1" ht="13.5">
      <c r="B157" s="205"/>
      <c r="C157" s="206"/>
      <c r="D157" s="203" t="s">
        <v>163</v>
      </c>
      <c r="E157" s="216" t="s">
        <v>21</v>
      </c>
      <c r="F157" s="217" t="s">
        <v>255</v>
      </c>
      <c r="G157" s="206"/>
      <c r="H157" s="218">
        <v>1.38</v>
      </c>
      <c r="I157" s="210"/>
      <c r="J157" s="206"/>
      <c r="K157" s="206"/>
      <c r="L157" s="211"/>
      <c r="M157" s="212"/>
      <c r="N157" s="213"/>
      <c r="O157" s="213"/>
      <c r="P157" s="213"/>
      <c r="Q157" s="213"/>
      <c r="R157" s="213"/>
      <c r="S157" s="213"/>
      <c r="T157" s="214"/>
      <c r="AT157" s="215" t="s">
        <v>163</v>
      </c>
      <c r="AU157" s="215" t="s">
        <v>146</v>
      </c>
      <c r="AV157" s="11" t="s">
        <v>85</v>
      </c>
      <c r="AW157" s="11" t="s">
        <v>37</v>
      </c>
      <c r="AX157" s="11" t="s">
        <v>73</v>
      </c>
      <c r="AY157" s="215" t="s">
        <v>136</v>
      </c>
    </row>
    <row r="158" spans="2:65" s="11" customFormat="1" ht="13.5">
      <c r="B158" s="205"/>
      <c r="C158" s="206"/>
      <c r="D158" s="203" t="s">
        <v>163</v>
      </c>
      <c r="E158" s="216" t="s">
        <v>21</v>
      </c>
      <c r="F158" s="217" t="s">
        <v>256</v>
      </c>
      <c r="G158" s="206"/>
      <c r="H158" s="218">
        <v>6.25</v>
      </c>
      <c r="I158" s="210"/>
      <c r="J158" s="206"/>
      <c r="K158" s="206"/>
      <c r="L158" s="211"/>
      <c r="M158" s="212"/>
      <c r="N158" s="213"/>
      <c r="O158" s="213"/>
      <c r="P158" s="213"/>
      <c r="Q158" s="213"/>
      <c r="R158" s="213"/>
      <c r="S158" s="213"/>
      <c r="T158" s="214"/>
      <c r="AT158" s="215" t="s">
        <v>163</v>
      </c>
      <c r="AU158" s="215" t="s">
        <v>146</v>
      </c>
      <c r="AV158" s="11" t="s">
        <v>85</v>
      </c>
      <c r="AW158" s="11" t="s">
        <v>37</v>
      </c>
      <c r="AX158" s="11" t="s">
        <v>73</v>
      </c>
      <c r="AY158" s="215" t="s">
        <v>136</v>
      </c>
    </row>
    <row r="159" spans="2:65" s="11" customFormat="1" ht="27">
      <c r="B159" s="205"/>
      <c r="C159" s="206"/>
      <c r="D159" s="203" t="s">
        <v>163</v>
      </c>
      <c r="E159" s="216" t="s">
        <v>21</v>
      </c>
      <c r="F159" s="217" t="s">
        <v>257</v>
      </c>
      <c r="G159" s="206"/>
      <c r="H159" s="218">
        <v>5.48</v>
      </c>
      <c r="I159" s="210"/>
      <c r="J159" s="206"/>
      <c r="K159" s="206"/>
      <c r="L159" s="211"/>
      <c r="M159" s="212"/>
      <c r="N159" s="213"/>
      <c r="O159" s="213"/>
      <c r="P159" s="213"/>
      <c r="Q159" s="213"/>
      <c r="R159" s="213"/>
      <c r="S159" s="213"/>
      <c r="T159" s="214"/>
      <c r="AT159" s="215" t="s">
        <v>163</v>
      </c>
      <c r="AU159" s="215" t="s">
        <v>146</v>
      </c>
      <c r="AV159" s="11" t="s">
        <v>85</v>
      </c>
      <c r="AW159" s="11" t="s">
        <v>37</v>
      </c>
      <c r="AX159" s="11" t="s">
        <v>73</v>
      </c>
      <c r="AY159" s="215" t="s">
        <v>136</v>
      </c>
    </row>
    <row r="160" spans="2:65" s="11" customFormat="1" ht="13.5">
      <c r="B160" s="205"/>
      <c r="C160" s="206"/>
      <c r="D160" s="203" t="s">
        <v>163</v>
      </c>
      <c r="E160" s="216" t="s">
        <v>21</v>
      </c>
      <c r="F160" s="217" t="s">
        <v>258</v>
      </c>
      <c r="G160" s="206"/>
      <c r="H160" s="218">
        <v>2.0920000000000001</v>
      </c>
      <c r="I160" s="210"/>
      <c r="J160" s="206"/>
      <c r="K160" s="206"/>
      <c r="L160" s="211"/>
      <c r="M160" s="212"/>
      <c r="N160" s="213"/>
      <c r="O160" s="213"/>
      <c r="P160" s="213"/>
      <c r="Q160" s="213"/>
      <c r="R160" s="213"/>
      <c r="S160" s="213"/>
      <c r="T160" s="214"/>
      <c r="AT160" s="215" t="s">
        <v>163</v>
      </c>
      <c r="AU160" s="215" t="s">
        <v>146</v>
      </c>
      <c r="AV160" s="11" t="s">
        <v>85</v>
      </c>
      <c r="AW160" s="11" t="s">
        <v>37</v>
      </c>
      <c r="AX160" s="11" t="s">
        <v>73</v>
      </c>
      <c r="AY160" s="215" t="s">
        <v>136</v>
      </c>
    </row>
    <row r="161" spans="2:65" s="11" customFormat="1" ht="40.5">
      <c r="B161" s="205"/>
      <c r="C161" s="206"/>
      <c r="D161" s="203" t="s">
        <v>163</v>
      </c>
      <c r="E161" s="216" t="s">
        <v>21</v>
      </c>
      <c r="F161" s="217" t="s">
        <v>259</v>
      </c>
      <c r="G161" s="206"/>
      <c r="H161" s="218">
        <v>16.417999999999999</v>
      </c>
      <c r="I161" s="210"/>
      <c r="J161" s="206"/>
      <c r="K161" s="206"/>
      <c r="L161" s="211"/>
      <c r="M161" s="212"/>
      <c r="N161" s="213"/>
      <c r="O161" s="213"/>
      <c r="P161" s="213"/>
      <c r="Q161" s="213"/>
      <c r="R161" s="213"/>
      <c r="S161" s="213"/>
      <c r="T161" s="214"/>
      <c r="AT161" s="215" t="s">
        <v>163</v>
      </c>
      <c r="AU161" s="215" t="s">
        <v>146</v>
      </c>
      <c r="AV161" s="11" t="s">
        <v>85</v>
      </c>
      <c r="AW161" s="11" t="s">
        <v>37</v>
      </c>
      <c r="AX161" s="11" t="s">
        <v>73</v>
      </c>
      <c r="AY161" s="215" t="s">
        <v>136</v>
      </c>
    </row>
    <row r="162" spans="2:65" s="12" customFormat="1" ht="13.5">
      <c r="B162" s="219"/>
      <c r="C162" s="220"/>
      <c r="D162" s="200" t="s">
        <v>163</v>
      </c>
      <c r="E162" s="240" t="s">
        <v>21</v>
      </c>
      <c r="F162" s="241" t="s">
        <v>198</v>
      </c>
      <c r="G162" s="220"/>
      <c r="H162" s="242">
        <v>31.62</v>
      </c>
      <c r="I162" s="224"/>
      <c r="J162" s="220"/>
      <c r="K162" s="220"/>
      <c r="L162" s="225"/>
      <c r="M162" s="226"/>
      <c r="N162" s="227"/>
      <c r="O162" s="227"/>
      <c r="P162" s="227"/>
      <c r="Q162" s="227"/>
      <c r="R162" s="227"/>
      <c r="S162" s="227"/>
      <c r="T162" s="228"/>
      <c r="AT162" s="229" t="s">
        <v>163</v>
      </c>
      <c r="AU162" s="229" t="s">
        <v>146</v>
      </c>
      <c r="AV162" s="12" t="s">
        <v>145</v>
      </c>
      <c r="AW162" s="12" t="s">
        <v>37</v>
      </c>
      <c r="AX162" s="12" t="s">
        <v>78</v>
      </c>
      <c r="AY162" s="229" t="s">
        <v>136</v>
      </c>
    </row>
    <row r="163" spans="2:65" s="1" customFormat="1" ht="22.5" customHeight="1">
      <c r="B163" s="39"/>
      <c r="C163" s="188" t="s">
        <v>260</v>
      </c>
      <c r="D163" s="188" t="s">
        <v>140</v>
      </c>
      <c r="E163" s="189" t="s">
        <v>261</v>
      </c>
      <c r="F163" s="190" t="s">
        <v>262</v>
      </c>
      <c r="G163" s="191" t="s">
        <v>160</v>
      </c>
      <c r="H163" s="192">
        <v>134.47499999999999</v>
      </c>
      <c r="I163" s="193"/>
      <c r="J163" s="194">
        <f>ROUND(I163*H163,2)</f>
        <v>0</v>
      </c>
      <c r="K163" s="190" t="s">
        <v>144</v>
      </c>
      <c r="L163" s="59"/>
      <c r="M163" s="195" t="s">
        <v>21</v>
      </c>
      <c r="N163" s="196" t="s">
        <v>44</v>
      </c>
      <c r="O163" s="40"/>
      <c r="P163" s="197">
        <f>O163*H163</f>
        <v>0</v>
      </c>
      <c r="Q163" s="197">
        <v>2.5100000000000001E-3</v>
      </c>
      <c r="R163" s="197">
        <f>Q163*H163</f>
        <v>0.33753224999999998</v>
      </c>
      <c r="S163" s="197">
        <v>0</v>
      </c>
      <c r="T163" s="198">
        <f>S163*H163</f>
        <v>0</v>
      </c>
      <c r="AR163" s="22" t="s">
        <v>145</v>
      </c>
      <c r="AT163" s="22" t="s">
        <v>140</v>
      </c>
      <c r="AU163" s="22" t="s">
        <v>146</v>
      </c>
      <c r="AY163" s="22" t="s">
        <v>136</v>
      </c>
      <c r="BE163" s="199">
        <f>IF(N163="základní",J163,0)</f>
        <v>0</v>
      </c>
      <c r="BF163" s="199">
        <f>IF(N163="snížená",J163,0)</f>
        <v>0</v>
      </c>
      <c r="BG163" s="199">
        <f>IF(N163="zákl. přenesená",J163,0)</f>
        <v>0</v>
      </c>
      <c r="BH163" s="199">
        <f>IF(N163="sníž. přenesená",J163,0)</f>
        <v>0</v>
      </c>
      <c r="BI163" s="199">
        <f>IF(N163="nulová",J163,0)</f>
        <v>0</v>
      </c>
      <c r="BJ163" s="22" t="s">
        <v>78</v>
      </c>
      <c r="BK163" s="199">
        <f>ROUND(I163*H163,2)</f>
        <v>0</v>
      </c>
      <c r="BL163" s="22" t="s">
        <v>145</v>
      </c>
      <c r="BM163" s="22" t="s">
        <v>263</v>
      </c>
    </row>
    <row r="164" spans="2:65" s="1" customFormat="1" ht="40.5">
      <c r="B164" s="39"/>
      <c r="C164" s="61"/>
      <c r="D164" s="203" t="s">
        <v>148</v>
      </c>
      <c r="E164" s="61"/>
      <c r="F164" s="204" t="s">
        <v>264</v>
      </c>
      <c r="G164" s="61"/>
      <c r="H164" s="61"/>
      <c r="I164" s="156"/>
      <c r="J164" s="61"/>
      <c r="K164" s="61"/>
      <c r="L164" s="59"/>
      <c r="M164" s="202"/>
      <c r="N164" s="40"/>
      <c r="O164" s="40"/>
      <c r="P164" s="40"/>
      <c r="Q164" s="40"/>
      <c r="R164" s="40"/>
      <c r="S164" s="40"/>
      <c r="T164" s="76"/>
      <c r="AT164" s="22" t="s">
        <v>148</v>
      </c>
      <c r="AU164" s="22" t="s">
        <v>146</v>
      </c>
    </row>
    <row r="165" spans="2:65" s="11" customFormat="1" ht="27">
      <c r="B165" s="205"/>
      <c r="C165" s="206"/>
      <c r="D165" s="203" t="s">
        <v>163</v>
      </c>
      <c r="E165" s="216" t="s">
        <v>21</v>
      </c>
      <c r="F165" s="217" t="s">
        <v>265</v>
      </c>
      <c r="G165" s="206"/>
      <c r="H165" s="218">
        <v>88.5</v>
      </c>
      <c r="I165" s="210"/>
      <c r="J165" s="206"/>
      <c r="K165" s="206"/>
      <c r="L165" s="211"/>
      <c r="M165" s="212"/>
      <c r="N165" s="213"/>
      <c r="O165" s="213"/>
      <c r="P165" s="213"/>
      <c r="Q165" s="213"/>
      <c r="R165" s="213"/>
      <c r="S165" s="213"/>
      <c r="T165" s="214"/>
      <c r="AT165" s="215" t="s">
        <v>163</v>
      </c>
      <c r="AU165" s="215" t="s">
        <v>146</v>
      </c>
      <c r="AV165" s="11" t="s">
        <v>85</v>
      </c>
      <c r="AW165" s="11" t="s">
        <v>37</v>
      </c>
      <c r="AX165" s="11" t="s">
        <v>73</v>
      </c>
      <c r="AY165" s="215" t="s">
        <v>136</v>
      </c>
    </row>
    <row r="166" spans="2:65" s="11" customFormat="1" ht="13.5">
      <c r="B166" s="205"/>
      <c r="C166" s="206"/>
      <c r="D166" s="203" t="s">
        <v>163</v>
      </c>
      <c r="E166" s="216" t="s">
        <v>21</v>
      </c>
      <c r="F166" s="217" t="s">
        <v>266</v>
      </c>
      <c r="G166" s="206"/>
      <c r="H166" s="218">
        <v>26.85</v>
      </c>
      <c r="I166" s="210"/>
      <c r="J166" s="206"/>
      <c r="K166" s="206"/>
      <c r="L166" s="211"/>
      <c r="M166" s="212"/>
      <c r="N166" s="213"/>
      <c r="O166" s="213"/>
      <c r="P166" s="213"/>
      <c r="Q166" s="213"/>
      <c r="R166" s="213"/>
      <c r="S166" s="213"/>
      <c r="T166" s="214"/>
      <c r="AT166" s="215" t="s">
        <v>163</v>
      </c>
      <c r="AU166" s="215" t="s">
        <v>146</v>
      </c>
      <c r="AV166" s="11" t="s">
        <v>85</v>
      </c>
      <c r="AW166" s="11" t="s">
        <v>37</v>
      </c>
      <c r="AX166" s="11" t="s">
        <v>73</v>
      </c>
      <c r="AY166" s="215" t="s">
        <v>136</v>
      </c>
    </row>
    <row r="167" spans="2:65" s="11" customFormat="1" ht="13.5">
      <c r="B167" s="205"/>
      <c r="C167" s="206"/>
      <c r="D167" s="203" t="s">
        <v>163</v>
      </c>
      <c r="E167" s="216" t="s">
        <v>21</v>
      </c>
      <c r="F167" s="217" t="s">
        <v>267</v>
      </c>
      <c r="G167" s="206"/>
      <c r="H167" s="218">
        <v>19.125</v>
      </c>
      <c r="I167" s="210"/>
      <c r="J167" s="206"/>
      <c r="K167" s="206"/>
      <c r="L167" s="211"/>
      <c r="M167" s="212"/>
      <c r="N167" s="213"/>
      <c r="O167" s="213"/>
      <c r="P167" s="213"/>
      <c r="Q167" s="213"/>
      <c r="R167" s="213"/>
      <c r="S167" s="213"/>
      <c r="T167" s="214"/>
      <c r="AT167" s="215" t="s">
        <v>163</v>
      </c>
      <c r="AU167" s="215" t="s">
        <v>146</v>
      </c>
      <c r="AV167" s="11" t="s">
        <v>85</v>
      </c>
      <c r="AW167" s="11" t="s">
        <v>37</v>
      </c>
      <c r="AX167" s="11" t="s">
        <v>73</v>
      </c>
      <c r="AY167" s="215" t="s">
        <v>136</v>
      </c>
    </row>
    <row r="168" spans="2:65" s="12" customFormat="1" ht="13.5">
      <c r="B168" s="219"/>
      <c r="C168" s="220"/>
      <c r="D168" s="200" t="s">
        <v>163</v>
      </c>
      <c r="E168" s="240" t="s">
        <v>21</v>
      </c>
      <c r="F168" s="241" t="s">
        <v>198</v>
      </c>
      <c r="G168" s="220"/>
      <c r="H168" s="242">
        <v>134.47499999999999</v>
      </c>
      <c r="I168" s="224"/>
      <c r="J168" s="220"/>
      <c r="K168" s="220"/>
      <c r="L168" s="225"/>
      <c r="M168" s="226"/>
      <c r="N168" s="227"/>
      <c r="O168" s="227"/>
      <c r="P168" s="227"/>
      <c r="Q168" s="227"/>
      <c r="R168" s="227"/>
      <c r="S168" s="227"/>
      <c r="T168" s="228"/>
      <c r="AT168" s="229" t="s">
        <v>163</v>
      </c>
      <c r="AU168" s="229" t="s">
        <v>146</v>
      </c>
      <c r="AV168" s="12" t="s">
        <v>145</v>
      </c>
      <c r="AW168" s="12" t="s">
        <v>37</v>
      </c>
      <c r="AX168" s="12" t="s">
        <v>78</v>
      </c>
      <c r="AY168" s="229" t="s">
        <v>136</v>
      </c>
    </row>
    <row r="169" spans="2:65" s="1" customFormat="1" ht="22.5" customHeight="1">
      <c r="B169" s="39"/>
      <c r="C169" s="188" t="s">
        <v>9</v>
      </c>
      <c r="D169" s="188" t="s">
        <v>140</v>
      </c>
      <c r="E169" s="189" t="s">
        <v>268</v>
      </c>
      <c r="F169" s="190" t="s">
        <v>269</v>
      </c>
      <c r="G169" s="191" t="s">
        <v>160</v>
      </c>
      <c r="H169" s="192">
        <v>134.47499999999999</v>
      </c>
      <c r="I169" s="193"/>
      <c r="J169" s="194">
        <f>ROUND(I169*H169,2)</f>
        <v>0</v>
      </c>
      <c r="K169" s="190" t="s">
        <v>144</v>
      </c>
      <c r="L169" s="59"/>
      <c r="M169" s="195" t="s">
        <v>21</v>
      </c>
      <c r="N169" s="196" t="s">
        <v>44</v>
      </c>
      <c r="O169" s="40"/>
      <c r="P169" s="197">
        <f>O169*H169</f>
        <v>0</v>
      </c>
      <c r="Q169" s="197">
        <v>0</v>
      </c>
      <c r="R169" s="197">
        <f>Q169*H169</f>
        <v>0</v>
      </c>
      <c r="S169" s="197">
        <v>0</v>
      </c>
      <c r="T169" s="198">
        <f>S169*H169</f>
        <v>0</v>
      </c>
      <c r="AR169" s="22" t="s">
        <v>145</v>
      </c>
      <c r="AT169" s="22" t="s">
        <v>140</v>
      </c>
      <c r="AU169" s="22" t="s">
        <v>146</v>
      </c>
      <c r="AY169" s="22" t="s">
        <v>136</v>
      </c>
      <c r="BE169" s="199">
        <f>IF(N169="základní",J169,0)</f>
        <v>0</v>
      </c>
      <c r="BF169" s="199">
        <f>IF(N169="snížená",J169,0)</f>
        <v>0</v>
      </c>
      <c r="BG169" s="199">
        <f>IF(N169="zákl. přenesená",J169,0)</f>
        <v>0</v>
      </c>
      <c r="BH169" s="199">
        <f>IF(N169="sníž. přenesená",J169,0)</f>
        <v>0</v>
      </c>
      <c r="BI169" s="199">
        <f>IF(N169="nulová",J169,0)</f>
        <v>0</v>
      </c>
      <c r="BJ169" s="22" t="s">
        <v>78</v>
      </c>
      <c r="BK169" s="199">
        <f>ROUND(I169*H169,2)</f>
        <v>0</v>
      </c>
      <c r="BL169" s="22" t="s">
        <v>145</v>
      </c>
      <c r="BM169" s="22" t="s">
        <v>270</v>
      </c>
    </row>
    <row r="170" spans="2:65" s="1" customFormat="1" ht="40.5">
      <c r="B170" s="39"/>
      <c r="C170" s="61"/>
      <c r="D170" s="200" t="s">
        <v>148</v>
      </c>
      <c r="E170" s="61"/>
      <c r="F170" s="201" t="s">
        <v>264</v>
      </c>
      <c r="G170" s="61"/>
      <c r="H170" s="61"/>
      <c r="I170" s="156"/>
      <c r="J170" s="61"/>
      <c r="K170" s="61"/>
      <c r="L170" s="59"/>
      <c r="M170" s="202"/>
      <c r="N170" s="40"/>
      <c r="O170" s="40"/>
      <c r="P170" s="40"/>
      <c r="Q170" s="40"/>
      <c r="R170" s="40"/>
      <c r="S170" s="40"/>
      <c r="T170" s="76"/>
      <c r="AT170" s="22" t="s">
        <v>148</v>
      </c>
      <c r="AU170" s="22" t="s">
        <v>146</v>
      </c>
    </row>
    <row r="171" spans="2:65" s="1" customFormat="1" ht="22.5" customHeight="1">
      <c r="B171" s="39"/>
      <c r="C171" s="188" t="s">
        <v>271</v>
      </c>
      <c r="D171" s="188" t="s">
        <v>140</v>
      </c>
      <c r="E171" s="189" t="s">
        <v>272</v>
      </c>
      <c r="F171" s="190" t="s">
        <v>273</v>
      </c>
      <c r="G171" s="191" t="s">
        <v>220</v>
      </c>
      <c r="H171" s="192">
        <v>0.40699999999999997</v>
      </c>
      <c r="I171" s="193"/>
      <c r="J171" s="194">
        <f>ROUND(I171*H171,2)</f>
        <v>0</v>
      </c>
      <c r="K171" s="190" t="s">
        <v>144</v>
      </c>
      <c r="L171" s="59"/>
      <c r="M171" s="195" t="s">
        <v>21</v>
      </c>
      <c r="N171" s="196" t="s">
        <v>44</v>
      </c>
      <c r="O171" s="40"/>
      <c r="P171" s="197">
        <f>O171*H171</f>
        <v>0</v>
      </c>
      <c r="Q171" s="197">
        <v>1.0538799999999999</v>
      </c>
      <c r="R171" s="197">
        <f>Q171*H171</f>
        <v>0.42892915999999992</v>
      </c>
      <c r="S171" s="197">
        <v>0</v>
      </c>
      <c r="T171" s="198">
        <f>S171*H171</f>
        <v>0</v>
      </c>
      <c r="AR171" s="22" t="s">
        <v>145</v>
      </c>
      <c r="AT171" s="22" t="s">
        <v>140</v>
      </c>
      <c r="AU171" s="22" t="s">
        <v>146</v>
      </c>
      <c r="AY171" s="22" t="s">
        <v>136</v>
      </c>
      <c r="BE171" s="199">
        <f>IF(N171="základní",J171,0)</f>
        <v>0</v>
      </c>
      <c r="BF171" s="199">
        <f>IF(N171="snížená",J171,0)</f>
        <v>0</v>
      </c>
      <c r="BG171" s="199">
        <f>IF(N171="zákl. přenesená",J171,0)</f>
        <v>0</v>
      </c>
      <c r="BH171" s="199">
        <f>IF(N171="sníž. přenesená",J171,0)</f>
        <v>0</v>
      </c>
      <c r="BI171" s="199">
        <f>IF(N171="nulová",J171,0)</f>
        <v>0</v>
      </c>
      <c r="BJ171" s="22" t="s">
        <v>78</v>
      </c>
      <c r="BK171" s="199">
        <f>ROUND(I171*H171,2)</f>
        <v>0</v>
      </c>
      <c r="BL171" s="22" t="s">
        <v>145</v>
      </c>
      <c r="BM171" s="22" t="s">
        <v>274</v>
      </c>
    </row>
    <row r="172" spans="2:65" s="1" customFormat="1" ht="27">
      <c r="B172" s="39"/>
      <c r="C172" s="61"/>
      <c r="D172" s="203" t="s">
        <v>148</v>
      </c>
      <c r="E172" s="61"/>
      <c r="F172" s="204" t="s">
        <v>275</v>
      </c>
      <c r="G172" s="61"/>
      <c r="H172" s="61"/>
      <c r="I172" s="156"/>
      <c r="J172" s="61"/>
      <c r="K172" s="61"/>
      <c r="L172" s="59"/>
      <c r="M172" s="202"/>
      <c r="N172" s="40"/>
      <c r="O172" s="40"/>
      <c r="P172" s="40"/>
      <c r="Q172" s="40"/>
      <c r="R172" s="40"/>
      <c r="S172" s="40"/>
      <c r="T172" s="76"/>
      <c r="AT172" s="22" t="s">
        <v>148</v>
      </c>
      <c r="AU172" s="22" t="s">
        <v>146</v>
      </c>
    </row>
    <row r="173" spans="2:65" s="11" customFormat="1" ht="13.5">
      <c r="B173" s="205"/>
      <c r="C173" s="206"/>
      <c r="D173" s="203" t="s">
        <v>163</v>
      </c>
      <c r="E173" s="216" t="s">
        <v>21</v>
      </c>
      <c r="F173" s="217" t="s">
        <v>276</v>
      </c>
      <c r="G173" s="206"/>
      <c r="H173" s="218">
        <v>0.23599999999999999</v>
      </c>
      <c r="I173" s="210"/>
      <c r="J173" s="206"/>
      <c r="K173" s="206"/>
      <c r="L173" s="211"/>
      <c r="M173" s="212"/>
      <c r="N173" s="213"/>
      <c r="O173" s="213"/>
      <c r="P173" s="213"/>
      <c r="Q173" s="213"/>
      <c r="R173" s="213"/>
      <c r="S173" s="213"/>
      <c r="T173" s="214"/>
      <c r="AT173" s="215" t="s">
        <v>163</v>
      </c>
      <c r="AU173" s="215" t="s">
        <v>146</v>
      </c>
      <c r="AV173" s="11" t="s">
        <v>85</v>
      </c>
      <c r="AW173" s="11" t="s">
        <v>37</v>
      </c>
      <c r="AX173" s="11" t="s">
        <v>73</v>
      </c>
      <c r="AY173" s="215" t="s">
        <v>136</v>
      </c>
    </row>
    <row r="174" spans="2:65" s="11" customFormat="1" ht="13.5">
      <c r="B174" s="205"/>
      <c r="C174" s="206"/>
      <c r="D174" s="203" t="s">
        <v>163</v>
      </c>
      <c r="E174" s="216" t="s">
        <v>21</v>
      </c>
      <c r="F174" s="217" t="s">
        <v>277</v>
      </c>
      <c r="G174" s="206"/>
      <c r="H174" s="218">
        <v>7.4999999999999997E-2</v>
      </c>
      <c r="I174" s="210"/>
      <c r="J174" s="206"/>
      <c r="K174" s="206"/>
      <c r="L174" s="211"/>
      <c r="M174" s="212"/>
      <c r="N174" s="213"/>
      <c r="O174" s="213"/>
      <c r="P174" s="213"/>
      <c r="Q174" s="213"/>
      <c r="R174" s="213"/>
      <c r="S174" s="213"/>
      <c r="T174" s="214"/>
      <c r="AT174" s="215" t="s">
        <v>163</v>
      </c>
      <c r="AU174" s="215" t="s">
        <v>146</v>
      </c>
      <c r="AV174" s="11" t="s">
        <v>85</v>
      </c>
      <c r="AW174" s="11" t="s">
        <v>37</v>
      </c>
      <c r="AX174" s="11" t="s">
        <v>73</v>
      </c>
      <c r="AY174" s="215" t="s">
        <v>136</v>
      </c>
    </row>
    <row r="175" spans="2:65" s="11" customFormat="1" ht="13.5">
      <c r="B175" s="205"/>
      <c r="C175" s="206"/>
      <c r="D175" s="203" t="s">
        <v>163</v>
      </c>
      <c r="E175" s="216" t="s">
        <v>21</v>
      </c>
      <c r="F175" s="217" t="s">
        <v>278</v>
      </c>
      <c r="G175" s="206"/>
      <c r="H175" s="218">
        <v>2.1999999999999999E-2</v>
      </c>
      <c r="I175" s="210"/>
      <c r="J175" s="206"/>
      <c r="K175" s="206"/>
      <c r="L175" s="211"/>
      <c r="M175" s="212"/>
      <c r="N175" s="213"/>
      <c r="O175" s="213"/>
      <c r="P175" s="213"/>
      <c r="Q175" s="213"/>
      <c r="R175" s="213"/>
      <c r="S175" s="213"/>
      <c r="T175" s="214"/>
      <c r="AT175" s="215" t="s">
        <v>163</v>
      </c>
      <c r="AU175" s="215" t="s">
        <v>146</v>
      </c>
      <c r="AV175" s="11" t="s">
        <v>85</v>
      </c>
      <c r="AW175" s="11" t="s">
        <v>37</v>
      </c>
      <c r="AX175" s="11" t="s">
        <v>73</v>
      </c>
      <c r="AY175" s="215" t="s">
        <v>136</v>
      </c>
    </row>
    <row r="176" spans="2:65" s="11" customFormat="1" ht="13.5">
      <c r="B176" s="205"/>
      <c r="C176" s="206"/>
      <c r="D176" s="203" t="s">
        <v>163</v>
      </c>
      <c r="E176" s="216" t="s">
        <v>21</v>
      </c>
      <c r="F176" s="217" t="s">
        <v>279</v>
      </c>
      <c r="G176" s="206"/>
      <c r="H176" s="218">
        <v>3.6999999999999998E-2</v>
      </c>
      <c r="I176" s="210"/>
      <c r="J176" s="206"/>
      <c r="K176" s="206"/>
      <c r="L176" s="211"/>
      <c r="M176" s="212"/>
      <c r="N176" s="213"/>
      <c r="O176" s="213"/>
      <c r="P176" s="213"/>
      <c r="Q176" s="213"/>
      <c r="R176" s="213"/>
      <c r="S176" s="213"/>
      <c r="T176" s="214"/>
      <c r="AT176" s="215" t="s">
        <v>163</v>
      </c>
      <c r="AU176" s="215" t="s">
        <v>146</v>
      </c>
      <c r="AV176" s="11" t="s">
        <v>85</v>
      </c>
      <c r="AW176" s="11" t="s">
        <v>37</v>
      </c>
      <c r="AX176" s="11" t="s">
        <v>73</v>
      </c>
      <c r="AY176" s="215" t="s">
        <v>136</v>
      </c>
    </row>
    <row r="177" spans="2:65" s="11" customFormat="1" ht="13.5">
      <c r="B177" s="205"/>
      <c r="C177" s="206"/>
      <c r="D177" s="203" t="s">
        <v>163</v>
      </c>
      <c r="E177" s="216" t="s">
        <v>21</v>
      </c>
      <c r="F177" s="217" t="s">
        <v>280</v>
      </c>
      <c r="G177" s="206"/>
      <c r="H177" s="218">
        <v>3.6999999999999998E-2</v>
      </c>
      <c r="I177" s="210"/>
      <c r="J177" s="206"/>
      <c r="K177" s="206"/>
      <c r="L177" s="211"/>
      <c r="M177" s="212"/>
      <c r="N177" s="213"/>
      <c r="O177" s="213"/>
      <c r="P177" s="213"/>
      <c r="Q177" s="213"/>
      <c r="R177" s="213"/>
      <c r="S177" s="213"/>
      <c r="T177" s="214"/>
      <c r="AT177" s="215" t="s">
        <v>163</v>
      </c>
      <c r="AU177" s="215" t="s">
        <v>146</v>
      </c>
      <c r="AV177" s="11" t="s">
        <v>85</v>
      </c>
      <c r="AW177" s="11" t="s">
        <v>37</v>
      </c>
      <c r="AX177" s="11" t="s">
        <v>73</v>
      </c>
      <c r="AY177" s="215" t="s">
        <v>136</v>
      </c>
    </row>
    <row r="178" spans="2:65" s="12" customFormat="1" ht="13.5">
      <c r="B178" s="219"/>
      <c r="C178" s="220"/>
      <c r="D178" s="200" t="s">
        <v>163</v>
      </c>
      <c r="E178" s="240" t="s">
        <v>21</v>
      </c>
      <c r="F178" s="241" t="s">
        <v>198</v>
      </c>
      <c r="G178" s="220"/>
      <c r="H178" s="242">
        <v>0.40699999999999997</v>
      </c>
      <c r="I178" s="224"/>
      <c r="J178" s="220"/>
      <c r="K178" s="220"/>
      <c r="L178" s="225"/>
      <c r="M178" s="226"/>
      <c r="N178" s="227"/>
      <c r="O178" s="227"/>
      <c r="P178" s="227"/>
      <c r="Q178" s="227"/>
      <c r="R178" s="227"/>
      <c r="S178" s="227"/>
      <c r="T178" s="228"/>
      <c r="AT178" s="229" t="s">
        <v>163</v>
      </c>
      <c r="AU178" s="229" t="s">
        <v>146</v>
      </c>
      <c r="AV178" s="12" t="s">
        <v>145</v>
      </c>
      <c r="AW178" s="12" t="s">
        <v>37</v>
      </c>
      <c r="AX178" s="12" t="s">
        <v>78</v>
      </c>
      <c r="AY178" s="229" t="s">
        <v>136</v>
      </c>
    </row>
    <row r="179" spans="2:65" s="1" customFormat="1" ht="22.5" customHeight="1">
      <c r="B179" s="39"/>
      <c r="C179" s="188" t="s">
        <v>281</v>
      </c>
      <c r="D179" s="188" t="s">
        <v>140</v>
      </c>
      <c r="E179" s="189" t="s">
        <v>282</v>
      </c>
      <c r="F179" s="190" t="s">
        <v>283</v>
      </c>
      <c r="G179" s="191" t="s">
        <v>220</v>
      </c>
      <c r="H179" s="192">
        <v>1.4159999999999999</v>
      </c>
      <c r="I179" s="193"/>
      <c r="J179" s="194">
        <f>ROUND(I179*H179,2)</f>
        <v>0</v>
      </c>
      <c r="K179" s="190" t="s">
        <v>144</v>
      </c>
      <c r="L179" s="59"/>
      <c r="M179" s="195" t="s">
        <v>21</v>
      </c>
      <c r="N179" s="196" t="s">
        <v>44</v>
      </c>
      <c r="O179" s="40"/>
      <c r="P179" s="197">
        <f>O179*H179</f>
        <v>0</v>
      </c>
      <c r="Q179" s="197">
        <v>1.0761400000000001</v>
      </c>
      <c r="R179" s="197">
        <f>Q179*H179</f>
        <v>1.5238142400000001</v>
      </c>
      <c r="S179" s="197">
        <v>0</v>
      </c>
      <c r="T179" s="198">
        <f>S179*H179</f>
        <v>0</v>
      </c>
      <c r="AR179" s="22" t="s">
        <v>145</v>
      </c>
      <c r="AT179" s="22" t="s">
        <v>140</v>
      </c>
      <c r="AU179" s="22" t="s">
        <v>146</v>
      </c>
      <c r="AY179" s="22" t="s">
        <v>136</v>
      </c>
      <c r="BE179" s="199">
        <f>IF(N179="základní",J179,0)</f>
        <v>0</v>
      </c>
      <c r="BF179" s="199">
        <f>IF(N179="snížená",J179,0)</f>
        <v>0</v>
      </c>
      <c r="BG179" s="199">
        <f>IF(N179="zákl. přenesená",J179,0)</f>
        <v>0</v>
      </c>
      <c r="BH179" s="199">
        <f>IF(N179="sníž. přenesená",J179,0)</f>
        <v>0</v>
      </c>
      <c r="BI179" s="199">
        <f>IF(N179="nulová",J179,0)</f>
        <v>0</v>
      </c>
      <c r="BJ179" s="22" t="s">
        <v>78</v>
      </c>
      <c r="BK179" s="199">
        <f>ROUND(I179*H179,2)</f>
        <v>0</v>
      </c>
      <c r="BL179" s="22" t="s">
        <v>145</v>
      </c>
      <c r="BM179" s="22" t="s">
        <v>284</v>
      </c>
    </row>
    <row r="180" spans="2:65" s="1" customFormat="1" ht="27">
      <c r="B180" s="39"/>
      <c r="C180" s="61"/>
      <c r="D180" s="203" t="s">
        <v>148</v>
      </c>
      <c r="E180" s="61"/>
      <c r="F180" s="204" t="s">
        <v>275</v>
      </c>
      <c r="G180" s="61"/>
      <c r="H180" s="61"/>
      <c r="I180" s="156"/>
      <c r="J180" s="61"/>
      <c r="K180" s="61"/>
      <c r="L180" s="59"/>
      <c r="M180" s="202"/>
      <c r="N180" s="40"/>
      <c r="O180" s="40"/>
      <c r="P180" s="40"/>
      <c r="Q180" s="40"/>
      <c r="R180" s="40"/>
      <c r="S180" s="40"/>
      <c r="T180" s="76"/>
      <c r="AT180" s="22" t="s">
        <v>148</v>
      </c>
      <c r="AU180" s="22" t="s">
        <v>146</v>
      </c>
    </row>
    <row r="181" spans="2:65" s="11" customFormat="1" ht="13.5">
      <c r="B181" s="205"/>
      <c r="C181" s="206"/>
      <c r="D181" s="203" t="s">
        <v>163</v>
      </c>
      <c r="E181" s="216" t="s">
        <v>21</v>
      </c>
      <c r="F181" s="217" t="s">
        <v>285</v>
      </c>
      <c r="G181" s="206"/>
      <c r="H181" s="218">
        <v>0.59799999999999998</v>
      </c>
      <c r="I181" s="210"/>
      <c r="J181" s="206"/>
      <c r="K181" s="206"/>
      <c r="L181" s="211"/>
      <c r="M181" s="212"/>
      <c r="N181" s="213"/>
      <c r="O181" s="213"/>
      <c r="P181" s="213"/>
      <c r="Q181" s="213"/>
      <c r="R181" s="213"/>
      <c r="S181" s="213"/>
      <c r="T181" s="214"/>
      <c r="AT181" s="215" t="s">
        <v>163</v>
      </c>
      <c r="AU181" s="215" t="s">
        <v>146</v>
      </c>
      <c r="AV181" s="11" t="s">
        <v>85</v>
      </c>
      <c r="AW181" s="11" t="s">
        <v>37</v>
      </c>
      <c r="AX181" s="11" t="s">
        <v>73</v>
      </c>
      <c r="AY181" s="215" t="s">
        <v>136</v>
      </c>
    </row>
    <row r="182" spans="2:65" s="11" customFormat="1" ht="13.5">
      <c r="B182" s="205"/>
      <c r="C182" s="206"/>
      <c r="D182" s="203" t="s">
        <v>163</v>
      </c>
      <c r="E182" s="216" t="s">
        <v>21</v>
      </c>
      <c r="F182" s="217" t="s">
        <v>286</v>
      </c>
      <c r="G182" s="206"/>
      <c r="H182" s="218">
        <v>0.09</v>
      </c>
      <c r="I182" s="210"/>
      <c r="J182" s="206"/>
      <c r="K182" s="206"/>
      <c r="L182" s="211"/>
      <c r="M182" s="212"/>
      <c r="N182" s="213"/>
      <c r="O182" s="213"/>
      <c r="P182" s="213"/>
      <c r="Q182" s="213"/>
      <c r="R182" s="213"/>
      <c r="S182" s="213"/>
      <c r="T182" s="214"/>
      <c r="AT182" s="215" t="s">
        <v>163</v>
      </c>
      <c r="AU182" s="215" t="s">
        <v>146</v>
      </c>
      <c r="AV182" s="11" t="s">
        <v>85</v>
      </c>
      <c r="AW182" s="11" t="s">
        <v>37</v>
      </c>
      <c r="AX182" s="11" t="s">
        <v>73</v>
      </c>
      <c r="AY182" s="215" t="s">
        <v>136</v>
      </c>
    </row>
    <row r="183" spans="2:65" s="11" customFormat="1" ht="13.5">
      <c r="B183" s="205"/>
      <c r="C183" s="206"/>
      <c r="D183" s="203" t="s">
        <v>163</v>
      </c>
      <c r="E183" s="216" t="s">
        <v>21</v>
      </c>
      <c r="F183" s="217" t="s">
        <v>287</v>
      </c>
      <c r="G183" s="206"/>
      <c r="H183" s="218">
        <v>0.151</v>
      </c>
      <c r="I183" s="210"/>
      <c r="J183" s="206"/>
      <c r="K183" s="206"/>
      <c r="L183" s="211"/>
      <c r="M183" s="212"/>
      <c r="N183" s="213"/>
      <c r="O183" s="213"/>
      <c r="P183" s="213"/>
      <c r="Q183" s="213"/>
      <c r="R183" s="213"/>
      <c r="S183" s="213"/>
      <c r="T183" s="214"/>
      <c r="AT183" s="215" t="s">
        <v>163</v>
      </c>
      <c r="AU183" s="215" t="s">
        <v>146</v>
      </c>
      <c r="AV183" s="11" t="s">
        <v>85</v>
      </c>
      <c r="AW183" s="11" t="s">
        <v>37</v>
      </c>
      <c r="AX183" s="11" t="s">
        <v>73</v>
      </c>
      <c r="AY183" s="215" t="s">
        <v>136</v>
      </c>
    </row>
    <row r="184" spans="2:65" s="11" customFormat="1" ht="13.5">
      <c r="B184" s="205"/>
      <c r="C184" s="206"/>
      <c r="D184" s="203" t="s">
        <v>163</v>
      </c>
      <c r="E184" s="216" t="s">
        <v>21</v>
      </c>
      <c r="F184" s="217" t="s">
        <v>288</v>
      </c>
      <c r="G184" s="206"/>
      <c r="H184" s="218">
        <v>4.7E-2</v>
      </c>
      <c r="I184" s="210"/>
      <c r="J184" s="206"/>
      <c r="K184" s="206"/>
      <c r="L184" s="211"/>
      <c r="M184" s="212"/>
      <c r="N184" s="213"/>
      <c r="O184" s="213"/>
      <c r="P184" s="213"/>
      <c r="Q184" s="213"/>
      <c r="R184" s="213"/>
      <c r="S184" s="213"/>
      <c r="T184" s="214"/>
      <c r="AT184" s="215" t="s">
        <v>163</v>
      </c>
      <c r="AU184" s="215" t="s">
        <v>146</v>
      </c>
      <c r="AV184" s="11" t="s">
        <v>85</v>
      </c>
      <c r="AW184" s="11" t="s">
        <v>37</v>
      </c>
      <c r="AX184" s="11" t="s">
        <v>73</v>
      </c>
      <c r="AY184" s="215" t="s">
        <v>136</v>
      </c>
    </row>
    <row r="185" spans="2:65" s="11" customFormat="1" ht="13.5">
      <c r="B185" s="205"/>
      <c r="C185" s="206"/>
      <c r="D185" s="203" t="s">
        <v>163</v>
      </c>
      <c r="E185" s="216" t="s">
        <v>21</v>
      </c>
      <c r="F185" s="217" t="s">
        <v>289</v>
      </c>
      <c r="G185" s="206"/>
      <c r="H185" s="218">
        <v>0.379</v>
      </c>
      <c r="I185" s="210"/>
      <c r="J185" s="206"/>
      <c r="K185" s="206"/>
      <c r="L185" s="211"/>
      <c r="M185" s="212"/>
      <c r="N185" s="213"/>
      <c r="O185" s="213"/>
      <c r="P185" s="213"/>
      <c r="Q185" s="213"/>
      <c r="R185" s="213"/>
      <c r="S185" s="213"/>
      <c r="T185" s="214"/>
      <c r="AT185" s="215" t="s">
        <v>163</v>
      </c>
      <c r="AU185" s="215" t="s">
        <v>146</v>
      </c>
      <c r="AV185" s="11" t="s">
        <v>85</v>
      </c>
      <c r="AW185" s="11" t="s">
        <v>37</v>
      </c>
      <c r="AX185" s="11" t="s">
        <v>73</v>
      </c>
      <c r="AY185" s="215" t="s">
        <v>136</v>
      </c>
    </row>
    <row r="186" spans="2:65" s="11" customFormat="1" ht="13.5">
      <c r="B186" s="205"/>
      <c r="C186" s="206"/>
      <c r="D186" s="203" t="s">
        <v>163</v>
      </c>
      <c r="E186" s="216" t="s">
        <v>21</v>
      </c>
      <c r="F186" s="217" t="s">
        <v>290</v>
      </c>
      <c r="G186" s="206"/>
      <c r="H186" s="218">
        <v>0.151</v>
      </c>
      <c r="I186" s="210"/>
      <c r="J186" s="206"/>
      <c r="K186" s="206"/>
      <c r="L186" s="211"/>
      <c r="M186" s="212"/>
      <c r="N186" s="213"/>
      <c r="O186" s="213"/>
      <c r="P186" s="213"/>
      <c r="Q186" s="213"/>
      <c r="R186" s="213"/>
      <c r="S186" s="213"/>
      <c r="T186" s="214"/>
      <c r="AT186" s="215" t="s">
        <v>163</v>
      </c>
      <c r="AU186" s="215" t="s">
        <v>146</v>
      </c>
      <c r="AV186" s="11" t="s">
        <v>85</v>
      </c>
      <c r="AW186" s="11" t="s">
        <v>37</v>
      </c>
      <c r="AX186" s="11" t="s">
        <v>73</v>
      </c>
      <c r="AY186" s="215" t="s">
        <v>136</v>
      </c>
    </row>
    <row r="187" spans="2:65" s="12" customFormat="1" ht="13.5">
      <c r="B187" s="219"/>
      <c r="C187" s="220"/>
      <c r="D187" s="203" t="s">
        <v>163</v>
      </c>
      <c r="E187" s="221" t="s">
        <v>21</v>
      </c>
      <c r="F187" s="222" t="s">
        <v>198</v>
      </c>
      <c r="G187" s="220"/>
      <c r="H187" s="223">
        <v>1.4159999999999999</v>
      </c>
      <c r="I187" s="224"/>
      <c r="J187" s="220"/>
      <c r="K187" s="220"/>
      <c r="L187" s="225"/>
      <c r="M187" s="226"/>
      <c r="N187" s="227"/>
      <c r="O187" s="227"/>
      <c r="P187" s="227"/>
      <c r="Q187" s="227"/>
      <c r="R187" s="227"/>
      <c r="S187" s="227"/>
      <c r="T187" s="228"/>
      <c r="AT187" s="229" t="s">
        <v>163</v>
      </c>
      <c r="AU187" s="229" t="s">
        <v>146</v>
      </c>
      <c r="AV187" s="12" t="s">
        <v>145</v>
      </c>
      <c r="AW187" s="12" t="s">
        <v>37</v>
      </c>
      <c r="AX187" s="12" t="s">
        <v>78</v>
      </c>
      <c r="AY187" s="229" t="s">
        <v>136</v>
      </c>
    </row>
    <row r="188" spans="2:65" s="10" customFormat="1" ht="22.35" customHeight="1">
      <c r="B188" s="169"/>
      <c r="C188" s="170"/>
      <c r="D188" s="185" t="s">
        <v>72</v>
      </c>
      <c r="E188" s="186" t="s">
        <v>291</v>
      </c>
      <c r="F188" s="186" t="s">
        <v>292</v>
      </c>
      <c r="G188" s="170"/>
      <c r="H188" s="170"/>
      <c r="I188" s="173"/>
      <c r="J188" s="187">
        <f>BK188</f>
        <v>0</v>
      </c>
      <c r="K188" s="170"/>
      <c r="L188" s="175"/>
      <c r="M188" s="176"/>
      <c r="N188" s="177"/>
      <c r="O188" s="177"/>
      <c r="P188" s="178">
        <f>SUM(P189:P191)</f>
        <v>0</v>
      </c>
      <c r="Q188" s="177"/>
      <c r="R188" s="178">
        <f>SUM(R189:R191)</f>
        <v>0.35918</v>
      </c>
      <c r="S188" s="177"/>
      <c r="T188" s="179">
        <f>SUM(T189:T191)</f>
        <v>0</v>
      </c>
      <c r="AR188" s="180" t="s">
        <v>78</v>
      </c>
      <c r="AT188" s="181" t="s">
        <v>72</v>
      </c>
      <c r="AU188" s="181" t="s">
        <v>85</v>
      </c>
      <c r="AY188" s="180" t="s">
        <v>136</v>
      </c>
      <c r="BK188" s="182">
        <f>SUM(BK189:BK191)</f>
        <v>0</v>
      </c>
    </row>
    <row r="189" spans="2:65" s="1" customFormat="1" ht="31.5" customHeight="1">
      <c r="B189" s="39"/>
      <c r="C189" s="188" t="s">
        <v>293</v>
      </c>
      <c r="D189" s="188" t="s">
        <v>140</v>
      </c>
      <c r="E189" s="189" t="s">
        <v>294</v>
      </c>
      <c r="F189" s="190" t="s">
        <v>295</v>
      </c>
      <c r="G189" s="191" t="s">
        <v>143</v>
      </c>
      <c r="H189" s="192">
        <v>2</v>
      </c>
      <c r="I189" s="193"/>
      <c r="J189" s="194">
        <f>ROUND(I189*H189,2)</f>
        <v>0</v>
      </c>
      <c r="K189" s="190" t="s">
        <v>144</v>
      </c>
      <c r="L189" s="59"/>
      <c r="M189" s="195" t="s">
        <v>21</v>
      </c>
      <c r="N189" s="196" t="s">
        <v>44</v>
      </c>
      <c r="O189" s="40"/>
      <c r="P189" s="197">
        <f>O189*H189</f>
        <v>0</v>
      </c>
      <c r="Q189" s="197">
        <v>0.17488999999999999</v>
      </c>
      <c r="R189" s="197">
        <f>Q189*H189</f>
        <v>0.34977999999999998</v>
      </c>
      <c r="S189" s="197">
        <v>0</v>
      </c>
      <c r="T189" s="198">
        <f>S189*H189</f>
        <v>0</v>
      </c>
      <c r="AR189" s="22" t="s">
        <v>145</v>
      </c>
      <c r="AT189" s="22" t="s">
        <v>140</v>
      </c>
      <c r="AU189" s="22" t="s">
        <v>146</v>
      </c>
      <c r="AY189" s="22" t="s">
        <v>136</v>
      </c>
      <c r="BE189" s="199">
        <f>IF(N189="základní",J189,0)</f>
        <v>0</v>
      </c>
      <c r="BF189" s="199">
        <f>IF(N189="snížená",J189,0)</f>
        <v>0</v>
      </c>
      <c r="BG189" s="199">
        <f>IF(N189="zákl. přenesená",J189,0)</f>
        <v>0</v>
      </c>
      <c r="BH189" s="199">
        <f>IF(N189="sníž. přenesená",J189,0)</f>
        <v>0</v>
      </c>
      <c r="BI189" s="199">
        <f>IF(N189="nulová",J189,0)</f>
        <v>0</v>
      </c>
      <c r="BJ189" s="22" t="s">
        <v>78</v>
      </c>
      <c r="BK189" s="199">
        <f>ROUND(I189*H189,2)</f>
        <v>0</v>
      </c>
      <c r="BL189" s="22" t="s">
        <v>145</v>
      </c>
      <c r="BM189" s="22" t="s">
        <v>296</v>
      </c>
    </row>
    <row r="190" spans="2:65" s="1" customFormat="1" ht="67.5">
      <c r="B190" s="39"/>
      <c r="C190" s="61"/>
      <c r="D190" s="200" t="s">
        <v>148</v>
      </c>
      <c r="E190" s="61"/>
      <c r="F190" s="201" t="s">
        <v>297</v>
      </c>
      <c r="G190" s="61"/>
      <c r="H190" s="61"/>
      <c r="I190" s="156"/>
      <c r="J190" s="61"/>
      <c r="K190" s="61"/>
      <c r="L190" s="59"/>
      <c r="M190" s="202"/>
      <c r="N190" s="40"/>
      <c r="O190" s="40"/>
      <c r="P190" s="40"/>
      <c r="Q190" s="40"/>
      <c r="R190" s="40"/>
      <c r="S190" s="40"/>
      <c r="T190" s="76"/>
      <c r="AT190" s="22" t="s">
        <v>148</v>
      </c>
      <c r="AU190" s="22" t="s">
        <v>146</v>
      </c>
    </row>
    <row r="191" spans="2:65" s="1" customFormat="1" ht="22.5" customHeight="1">
      <c r="B191" s="39"/>
      <c r="C191" s="230" t="s">
        <v>298</v>
      </c>
      <c r="D191" s="230" t="s">
        <v>217</v>
      </c>
      <c r="E191" s="231" t="s">
        <v>299</v>
      </c>
      <c r="F191" s="232" t="s">
        <v>300</v>
      </c>
      <c r="G191" s="233" t="s">
        <v>143</v>
      </c>
      <c r="H191" s="234">
        <v>2</v>
      </c>
      <c r="I191" s="235"/>
      <c r="J191" s="236">
        <f>ROUND(I191*H191,2)</f>
        <v>0</v>
      </c>
      <c r="K191" s="232" t="s">
        <v>144</v>
      </c>
      <c r="L191" s="237"/>
      <c r="M191" s="238" t="s">
        <v>21</v>
      </c>
      <c r="N191" s="239" t="s">
        <v>44</v>
      </c>
      <c r="O191" s="40"/>
      <c r="P191" s="197">
        <f>O191*H191</f>
        <v>0</v>
      </c>
      <c r="Q191" s="197">
        <v>4.7000000000000002E-3</v>
      </c>
      <c r="R191" s="197">
        <f>Q191*H191</f>
        <v>9.4000000000000004E-3</v>
      </c>
      <c r="S191" s="197">
        <v>0</v>
      </c>
      <c r="T191" s="198">
        <f>S191*H191</f>
        <v>0</v>
      </c>
      <c r="AR191" s="22" t="s">
        <v>187</v>
      </c>
      <c r="AT191" s="22" t="s">
        <v>217</v>
      </c>
      <c r="AU191" s="22" t="s">
        <v>146</v>
      </c>
      <c r="AY191" s="22" t="s">
        <v>136</v>
      </c>
      <c r="BE191" s="199">
        <f>IF(N191="základní",J191,0)</f>
        <v>0</v>
      </c>
      <c r="BF191" s="199">
        <f>IF(N191="snížená",J191,0)</f>
        <v>0</v>
      </c>
      <c r="BG191" s="199">
        <f>IF(N191="zákl. přenesená",J191,0)</f>
        <v>0</v>
      </c>
      <c r="BH191" s="199">
        <f>IF(N191="sníž. přenesená",J191,0)</f>
        <v>0</v>
      </c>
      <c r="BI191" s="199">
        <f>IF(N191="nulová",J191,0)</f>
        <v>0</v>
      </c>
      <c r="BJ191" s="22" t="s">
        <v>78</v>
      </c>
      <c r="BK191" s="199">
        <f>ROUND(I191*H191,2)</f>
        <v>0</v>
      </c>
      <c r="BL191" s="22" t="s">
        <v>145</v>
      </c>
      <c r="BM191" s="22" t="s">
        <v>301</v>
      </c>
    </row>
    <row r="192" spans="2:65" s="10" customFormat="1" ht="29.85" customHeight="1">
      <c r="B192" s="169"/>
      <c r="C192" s="170"/>
      <c r="D192" s="171" t="s">
        <v>72</v>
      </c>
      <c r="E192" s="183" t="s">
        <v>145</v>
      </c>
      <c r="F192" s="183" t="s">
        <v>302</v>
      </c>
      <c r="G192" s="170"/>
      <c r="H192" s="170"/>
      <c r="I192" s="173"/>
      <c r="J192" s="184">
        <f>BK192</f>
        <v>0</v>
      </c>
      <c r="K192" s="170"/>
      <c r="L192" s="175"/>
      <c r="M192" s="176"/>
      <c r="N192" s="177"/>
      <c r="O192" s="177"/>
      <c r="P192" s="178">
        <f>P193</f>
        <v>0</v>
      </c>
      <c r="Q192" s="177"/>
      <c r="R192" s="178">
        <f>R193</f>
        <v>3.5174600999999996</v>
      </c>
      <c r="S192" s="177"/>
      <c r="T192" s="179">
        <f>T193</f>
        <v>0</v>
      </c>
      <c r="AR192" s="180" t="s">
        <v>78</v>
      </c>
      <c r="AT192" s="181" t="s">
        <v>72</v>
      </c>
      <c r="AU192" s="181" t="s">
        <v>78</v>
      </c>
      <c r="AY192" s="180" t="s">
        <v>136</v>
      </c>
      <c r="BK192" s="182">
        <f>BK193</f>
        <v>0</v>
      </c>
    </row>
    <row r="193" spans="2:65" s="10" customFormat="1" ht="14.85" customHeight="1">
      <c r="B193" s="169"/>
      <c r="C193" s="170"/>
      <c r="D193" s="185" t="s">
        <v>72</v>
      </c>
      <c r="E193" s="186" t="s">
        <v>303</v>
      </c>
      <c r="F193" s="186" t="s">
        <v>304</v>
      </c>
      <c r="G193" s="170"/>
      <c r="H193" s="170"/>
      <c r="I193" s="173"/>
      <c r="J193" s="187">
        <f>BK193</f>
        <v>0</v>
      </c>
      <c r="K193" s="170"/>
      <c r="L193" s="175"/>
      <c r="M193" s="176"/>
      <c r="N193" s="177"/>
      <c r="O193" s="177"/>
      <c r="P193" s="178">
        <f>SUM(P194:P198)</f>
        <v>0</v>
      </c>
      <c r="Q193" s="177"/>
      <c r="R193" s="178">
        <f>SUM(R194:R198)</f>
        <v>3.5174600999999996</v>
      </c>
      <c r="S193" s="177"/>
      <c r="T193" s="179">
        <f>SUM(T194:T198)</f>
        <v>0</v>
      </c>
      <c r="AR193" s="180" t="s">
        <v>78</v>
      </c>
      <c r="AT193" s="181" t="s">
        <v>72</v>
      </c>
      <c r="AU193" s="181" t="s">
        <v>85</v>
      </c>
      <c r="AY193" s="180" t="s">
        <v>136</v>
      </c>
      <c r="BK193" s="182">
        <f>SUM(BK194:BK198)</f>
        <v>0</v>
      </c>
    </row>
    <row r="194" spans="2:65" s="1" customFormat="1" ht="31.5" customHeight="1">
      <c r="B194" s="39"/>
      <c r="C194" s="188" t="s">
        <v>305</v>
      </c>
      <c r="D194" s="188" t="s">
        <v>140</v>
      </c>
      <c r="E194" s="189" t="s">
        <v>306</v>
      </c>
      <c r="F194" s="190" t="s">
        <v>307</v>
      </c>
      <c r="G194" s="191" t="s">
        <v>181</v>
      </c>
      <c r="H194" s="192">
        <v>1.41</v>
      </c>
      <c r="I194" s="193"/>
      <c r="J194" s="194">
        <f>ROUND(I194*H194,2)</f>
        <v>0</v>
      </c>
      <c r="K194" s="190" t="s">
        <v>144</v>
      </c>
      <c r="L194" s="59"/>
      <c r="M194" s="195" t="s">
        <v>21</v>
      </c>
      <c r="N194" s="196" t="s">
        <v>44</v>
      </c>
      <c r="O194" s="40"/>
      <c r="P194" s="197">
        <f>O194*H194</f>
        <v>0</v>
      </c>
      <c r="Q194" s="197">
        <v>2.4533700000000001</v>
      </c>
      <c r="R194" s="197">
        <f>Q194*H194</f>
        <v>3.4592516999999998</v>
      </c>
      <c r="S194" s="197">
        <v>0</v>
      </c>
      <c r="T194" s="198">
        <f>S194*H194</f>
        <v>0</v>
      </c>
      <c r="AR194" s="22" t="s">
        <v>145</v>
      </c>
      <c r="AT194" s="22" t="s">
        <v>140</v>
      </c>
      <c r="AU194" s="22" t="s">
        <v>146</v>
      </c>
      <c r="AY194" s="22" t="s">
        <v>136</v>
      </c>
      <c r="BE194" s="199">
        <f>IF(N194="základní",J194,0)</f>
        <v>0</v>
      </c>
      <c r="BF194" s="199">
        <f>IF(N194="snížená",J194,0)</f>
        <v>0</v>
      </c>
      <c r="BG194" s="199">
        <f>IF(N194="zákl. přenesená",J194,0)</f>
        <v>0</v>
      </c>
      <c r="BH194" s="199">
        <f>IF(N194="sníž. přenesená",J194,0)</f>
        <v>0</v>
      </c>
      <c r="BI194" s="199">
        <f>IF(N194="nulová",J194,0)</f>
        <v>0</v>
      </c>
      <c r="BJ194" s="22" t="s">
        <v>78</v>
      </c>
      <c r="BK194" s="199">
        <f>ROUND(I194*H194,2)</f>
        <v>0</v>
      </c>
      <c r="BL194" s="22" t="s">
        <v>145</v>
      </c>
      <c r="BM194" s="22" t="s">
        <v>308</v>
      </c>
    </row>
    <row r="195" spans="2:65" s="11" customFormat="1" ht="13.5">
      <c r="B195" s="205"/>
      <c r="C195" s="206"/>
      <c r="D195" s="200" t="s">
        <v>163</v>
      </c>
      <c r="E195" s="207" t="s">
        <v>21</v>
      </c>
      <c r="F195" s="208" t="s">
        <v>309</v>
      </c>
      <c r="G195" s="206"/>
      <c r="H195" s="209">
        <v>1.41</v>
      </c>
      <c r="I195" s="210"/>
      <c r="J195" s="206"/>
      <c r="K195" s="206"/>
      <c r="L195" s="211"/>
      <c r="M195" s="212"/>
      <c r="N195" s="213"/>
      <c r="O195" s="213"/>
      <c r="P195" s="213"/>
      <c r="Q195" s="213"/>
      <c r="R195" s="213"/>
      <c r="S195" s="213"/>
      <c r="T195" s="214"/>
      <c r="AT195" s="215" t="s">
        <v>163</v>
      </c>
      <c r="AU195" s="215" t="s">
        <v>146</v>
      </c>
      <c r="AV195" s="11" t="s">
        <v>85</v>
      </c>
      <c r="AW195" s="11" t="s">
        <v>37</v>
      </c>
      <c r="AX195" s="11" t="s">
        <v>78</v>
      </c>
      <c r="AY195" s="215" t="s">
        <v>136</v>
      </c>
    </row>
    <row r="196" spans="2:65" s="1" customFormat="1" ht="31.5" customHeight="1">
      <c r="B196" s="39"/>
      <c r="C196" s="188" t="s">
        <v>310</v>
      </c>
      <c r="D196" s="188" t="s">
        <v>140</v>
      </c>
      <c r="E196" s="189" t="s">
        <v>311</v>
      </c>
      <c r="F196" s="190" t="s">
        <v>312</v>
      </c>
      <c r="G196" s="191" t="s">
        <v>160</v>
      </c>
      <c r="H196" s="192">
        <v>6.66</v>
      </c>
      <c r="I196" s="193"/>
      <c r="J196" s="194">
        <f>ROUND(I196*H196,2)</f>
        <v>0</v>
      </c>
      <c r="K196" s="190" t="s">
        <v>144</v>
      </c>
      <c r="L196" s="59"/>
      <c r="M196" s="195" t="s">
        <v>21</v>
      </c>
      <c r="N196" s="196" t="s">
        <v>44</v>
      </c>
      <c r="O196" s="40"/>
      <c r="P196" s="197">
        <f>O196*H196</f>
        <v>0</v>
      </c>
      <c r="Q196" s="197">
        <v>8.7399999999999995E-3</v>
      </c>
      <c r="R196" s="197">
        <f>Q196*H196</f>
        <v>5.82084E-2</v>
      </c>
      <c r="S196" s="197">
        <v>0</v>
      </c>
      <c r="T196" s="198">
        <f>S196*H196</f>
        <v>0</v>
      </c>
      <c r="AR196" s="22" t="s">
        <v>145</v>
      </c>
      <c r="AT196" s="22" t="s">
        <v>140</v>
      </c>
      <c r="AU196" s="22" t="s">
        <v>146</v>
      </c>
      <c r="AY196" s="22" t="s">
        <v>136</v>
      </c>
      <c r="BE196" s="199">
        <f>IF(N196="základní",J196,0)</f>
        <v>0</v>
      </c>
      <c r="BF196" s="199">
        <f>IF(N196="snížená",J196,0)</f>
        <v>0</v>
      </c>
      <c r="BG196" s="199">
        <f>IF(N196="zákl. přenesená",J196,0)</f>
        <v>0</v>
      </c>
      <c r="BH196" s="199">
        <f>IF(N196="sníž. přenesená",J196,0)</f>
        <v>0</v>
      </c>
      <c r="BI196" s="199">
        <f>IF(N196="nulová",J196,0)</f>
        <v>0</v>
      </c>
      <c r="BJ196" s="22" t="s">
        <v>78</v>
      </c>
      <c r="BK196" s="199">
        <f>ROUND(I196*H196,2)</f>
        <v>0</v>
      </c>
      <c r="BL196" s="22" t="s">
        <v>145</v>
      </c>
      <c r="BM196" s="22" t="s">
        <v>313</v>
      </c>
    </row>
    <row r="197" spans="2:65" s="11" customFormat="1" ht="13.5">
      <c r="B197" s="205"/>
      <c r="C197" s="206"/>
      <c r="D197" s="200" t="s">
        <v>163</v>
      </c>
      <c r="E197" s="207" t="s">
        <v>21</v>
      </c>
      <c r="F197" s="208" t="s">
        <v>314</v>
      </c>
      <c r="G197" s="206"/>
      <c r="H197" s="209">
        <v>6.66</v>
      </c>
      <c r="I197" s="210"/>
      <c r="J197" s="206"/>
      <c r="K197" s="206"/>
      <c r="L197" s="211"/>
      <c r="M197" s="212"/>
      <c r="N197" s="213"/>
      <c r="O197" s="213"/>
      <c r="P197" s="213"/>
      <c r="Q197" s="213"/>
      <c r="R197" s="213"/>
      <c r="S197" s="213"/>
      <c r="T197" s="214"/>
      <c r="AT197" s="215" t="s">
        <v>163</v>
      </c>
      <c r="AU197" s="215" t="s">
        <v>146</v>
      </c>
      <c r="AV197" s="11" t="s">
        <v>85</v>
      </c>
      <c r="AW197" s="11" t="s">
        <v>37</v>
      </c>
      <c r="AX197" s="11" t="s">
        <v>78</v>
      </c>
      <c r="AY197" s="215" t="s">
        <v>136</v>
      </c>
    </row>
    <row r="198" spans="2:65" s="1" customFormat="1" ht="31.5" customHeight="1">
      <c r="B198" s="39"/>
      <c r="C198" s="188" t="s">
        <v>315</v>
      </c>
      <c r="D198" s="188" t="s">
        <v>140</v>
      </c>
      <c r="E198" s="189" t="s">
        <v>316</v>
      </c>
      <c r="F198" s="190" t="s">
        <v>317</v>
      </c>
      <c r="G198" s="191" t="s">
        <v>160</v>
      </c>
      <c r="H198" s="192">
        <v>6.66</v>
      </c>
      <c r="I198" s="193"/>
      <c r="J198" s="194">
        <f>ROUND(I198*H198,2)</f>
        <v>0</v>
      </c>
      <c r="K198" s="190" t="s">
        <v>144</v>
      </c>
      <c r="L198" s="59"/>
      <c r="M198" s="195" t="s">
        <v>21</v>
      </c>
      <c r="N198" s="196" t="s">
        <v>44</v>
      </c>
      <c r="O198" s="40"/>
      <c r="P198" s="197">
        <f>O198*H198</f>
        <v>0</v>
      </c>
      <c r="Q198" s="197">
        <v>0</v>
      </c>
      <c r="R198" s="197">
        <f>Q198*H198</f>
        <v>0</v>
      </c>
      <c r="S198" s="197">
        <v>0</v>
      </c>
      <c r="T198" s="198">
        <f>S198*H198</f>
        <v>0</v>
      </c>
      <c r="AR198" s="22" t="s">
        <v>145</v>
      </c>
      <c r="AT198" s="22" t="s">
        <v>140</v>
      </c>
      <c r="AU198" s="22" t="s">
        <v>146</v>
      </c>
      <c r="AY198" s="22" t="s">
        <v>136</v>
      </c>
      <c r="BE198" s="199">
        <f>IF(N198="základní",J198,0)</f>
        <v>0</v>
      </c>
      <c r="BF198" s="199">
        <f>IF(N198="snížená",J198,0)</f>
        <v>0</v>
      </c>
      <c r="BG198" s="199">
        <f>IF(N198="zákl. přenesená",J198,0)</f>
        <v>0</v>
      </c>
      <c r="BH198" s="199">
        <f>IF(N198="sníž. přenesená",J198,0)</f>
        <v>0</v>
      </c>
      <c r="BI198" s="199">
        <f>IF(N198="nulová",J198,0)</f>
        <v>0</v>
      </c>
      <c r="BJ198" s="22" t="s">
        <v>78</v>
      </c>
      <c r="BK198" s="199">
        <f>ROUND(I198*H198,2)</f>
        <v>0</v>
      </c>
      <c r="BL198" s="22" t="s">
        <v>145</v>
      </c>
      <c r="BM198" s="22" t="s">
        <v>318</v>
      </c>
    </row>
    <row r="199" spans="2:65" s="10" customFormat="1" ht="29.85" customHeight="1">
      <c r="B199" s="169"/>
      <c r="C199" s="170"/>
      <c r="D199" s="171" t="s">
        <v>72</v>
      </c>
      <c r="E199" s="183" t="s">
        <v>171</v>
      </c>
      <c r="F199" s="183" t="s">
        <v>319</v>
      </c>
      <c r="G199" s="170"/>
      <c r="H199" s="170"/>
      <c r="I199" s="173"/>
      <c r="J199" s="184">
        <f>BK199</f>
        <v>0</v>
      </c>
      <c r="K199" s="170"/>
      <c r="L199" s="175"/>
      <c r="M199" s="176"/>
      <c r="N199" s="177"/>
      <c r="O199" s="177"/>
      <c r="P199" s="178">
        <f>P200</f>
        <v>0</v>
      </c>
      <c r="Q199" s="177"/>
      <c r="R199" s="178">
        <f>R200</f>
        <v>0.58285922000000001</v>
      </c>
      <c r="S199" s="177"/>
      <c r="T199" s="179">
        <f>T200</f>
        <v>0</v>
      </c>
      <c r="AR199" s="180" t="s">
        <v>78</v>
      </c>
      <c r="AT199" s="181" t="s">
        <v>72</v>
      </c>
      <c r="AU199" s="181" t="s">
        <v>78</v>
      </c>
      <c r="AY199" s="180" t="s">
        <v>136</v>
      </c>
      <c r="BK199" s="182">
        <f>BK200</f>
        <v>0</v>
      </c>
    </row>
    <row r="200" spans="2:65" s="10" customFormat="1" ht="14.85" customHeight="1">
      <c r="B200" s="169"/>
      <c r="C200" s="170"/>
      <c r="D200" s="185" t="s">
        <v>72</v>
      </c>
      <c r="E200" s="186" t="s">
        <v>320</v>
      </c>
      <c r="F200" s="186" t="s">
        <v>321</v>
      </c>
      <c r="G200" s="170"/>
      <c r="H200" s="170"/>
      <c r="I200" s="173"/>
      <c r="J200" s="187">
        <f>BK200</f>
        <v>0</v>
      </c>
      <c r="K200" s="170"/>
      <c r="L200" s="175"/>
      <c r="M200" s="176"/>
      <c r="N200" s="177"/>
      <c r="O200" s="177"/>
      <c r="P200" s="178">
        <f>SUM(P201:P220)</f>
        <v>0</v>
      </c>
      <c r="Q200" s="177"/>
      <c r="R200" s="178">
        <f>SUM(R201:R220)</f>
        <v>0.58285922000000001</v>
      </c>
      <c r="S200" s="177"/>
      <c r="T200" s="179">
        <f>SUM(T201:T220)</f>
        <v>0</v>
      </c>
      <c r="AR200" s="180" t="s">
        <v>78</v>
      </c>
      <c r="AT200" s="181" t="s">
        <v>72</v>
      </c>
      <c r="AU200" s="181" t="s">
        <v>85</v>
      </c>
      <c r="AY200" s="180" t="s">
        <v>136</v>
      </c>
      <c r="BK200" s="182">
        <f>SUM(BK201:BK220)</f>
        <v>0</v>
      </c>
    </row>
    <row r="201" spans="2:65" s="1" customFormat="1" ht="31.5" customHeight="1">
      <c r="B201" s="39"/>
      <c r="C201" s="188" t="s">
        <v>322</v>
      </c>
      <c r="D201" s="188" t="s">
        <v>140</v>
      </c>
      <c r="E201" s="189" t="s">
        <v>323</v>
      </c>
      <c r="F201" s="190" t="s">
        <v>324</v>
      </c>
      <c r="G201" s="191" t="s">
        <v>160</v>
      </c>
      <c r="H201" s="192">
        <v>4.08</v>
      </c>
      <c r="I201" s="193"/>
      <c r="J201" s="194">
        <f>ROUND(I201*H201,2)</f>
        <v>0</v>
      </c>
      <c r="K201" s="190" t="s">
        <v>144</v>
      </c>
      <c r="L201" s="59"/>
      <c r="M201" s="195" t="s">
        <v>21</v>
      </c>
      <c r="N201" s="196" t="s">
        <v>44</v>
      </c>
      <c r="O201" s="40"/>
      <c r="P201" s="197">
        <f>O201*H201</f>
        <v>0</v>
      </c>
      <c r="Q201" s="197">
        <v>8.2500000000000004E-3</v>
      </c>
      <c r="R201" s="197">
        <f>Q201*H201</f>
        <v>3.3660000000000002E-2</v>
      </c>
      <c r="S201" s="197">
        <v>0</v>
      </c>
      <c r="T201" s="198">
        <f>S201*H201</f>
        <v>0</v>
      </c>
      <c r="AR201" s="22" t="s">
        <v>145</v>
      </c>
      <c r="AT201" s="22" t="s">
        <v>140</v>
      </c>
      <c r="AU201" s="22" t="s">
        <v>146</v>
      </c>
      <c r="AY201" s="22" t="s">
        <v>136</v>
      </c>
      <c r="BE201" s="199">
        <f>IF(N201="základní",J201,0)</f>
        <v>0</v>
      </c>
      <c r="BF201" s="199">
        <f>IF(N201="snížená",J201,0)</f>
        <v>0</v>
      </c>
      <c r="BG201" s="199">
        <f>IF(N201="zákl. přenesená",J201,0)</f>
        <v>0</v>
      </c>
      <c r="BH201" s="199">
        <f>IF(N201="sníž. přenesená",J201,0)</f>
        <v>0</v>
      </c>
      <c r="BI201" s="199">
        <f>IF(N201="nulová",J201,0)</f>
        <v>0</v>
      </c>
      <c r="BJ201" s="22" t="s">
        <v>78</v>
      </c>
      <c r="BK201" s="199">
        <f>ROUND(I201*H201,2)</f>
        <v>0</v>
      </c>
      <c r="BL201" s="22" t="s">
        <v>145</v>
      </c>
      <c r="BM201" s="22" t="s">
        <v>325</v>
      </c>
    </row>
    <row r="202" spans="2:65" s="1" customFormat="1" ht="162">
      <c r="B202" s="39"/>
      <c r="C202" s="61"/>
      <c r="D202" s="203" t="s">
        <v>148</v>
      </c>
      <c r="E202" s="61"/>
      <c r="F202" s="204" t="s">
        <v>326</v>
      </c>
      <c r="G202" s="61"/>
      <c r="H202" s="61"/>
      <c r="I202" s="156"/>
      <c r="J202" s="61"/>
      <c r="K202" s="61"/>
      <c r="L202" s="59"/>
      <c r="M202" s="202"/>
      <c r="N202" s="40"/>
      <c r="O202" s="40"/>
      <c r="P202" s="40"/>
      <c r="Q202" s="40"/>
      <c r="R202" s="40"/>
      <c r="S202" s="40"/>
      <c r="T202" s="76"/>
      <c r="AT202" s="22" t="s">
        <v>148</v>
      </c>
      <c r="AU202" s="22" t="s">
        <v>146</v>
      </c>
    </row>
    <row r="203" spans="2:65" s="11" customFormat="1" ht="13.5">
      <c r="B203" s="205"/>
      <c r="C203" s="206"/>
      <c r="D203" s="200" t="s">
        <v>163</v>
      </c>
      <c r="E203" s="207" t="s">
        <v>21</v>
      </c>
      <c r="F203" s="208" t="s">
        <v>327</v>
      </c>
      <c r="G203" s="206"/>
      <c r="H203" s="209">
        <v>4.08</v>
      </c>
      <c r="I203" s="210"/>
      <c r="J203" s="206"/>
      <c r="K203" s="206"/>
      <c r="L203" s="211"/>
      <c r="M203" s="212"/>
      <c r="N203" s="213"/>
      <c r="O203" s="213"/>
      <c r="P203" s="213"/>
      <c r="Q203" s="213"/>
      <c r="R203" s="213"/>
      <c r="S203" s="213"/>
      <c r="T203" s="214"/>
      <c r="AT203" s="215" t="s">
        <v>163</v>
      </c>
      <c r="AU203" s="215" t="s">
        <v>146</v>
      </c>
      <c r="AV203" s="11" t="s">
        <v>85</v>
      </c>
      <c r="AW203" s="11" t="s">
        <v>37</v>
      </c>
      <c r="AX203" s="11" t="s">
        <v>78</v>
      </c>
      <c r="AY203" s="215" t="s">
        <v>136</v>
      </c>
    </row>
    <row r="204" spans="2:65" s="1" customFormat="1" ht="22.5" customHeight="1">
      <c r="B204" s="39"/>
      <c r="C204" s="230" t="s">
        <v>328</v>
      </c>
      <c r="D204" s="230" t="s">
        <v>217</v>
      </c>
      <c r="E204" s="231" t="s">
        <v>329</v>
      </c>
      <c r="F204" s="232" t="s">
        <v>330</v>
      </c>
      <c r="G204" s="233" t="s">
        <v>160</v>
      </c>
      <c r="H204" s="234">
        <v>4.1619999999999999</v>
      </c>
      <c r="I204" s="235"/>
      <c r="J204" s="236">
        <f>ROUND(I204*H204,2)</f>
        <v>0</v>
      </c>
      <c r="K204" s="232" t="s">
        <v>144</v>
      </c>
      <c r="L204" s="237"/>
      <c r="M204" s="238" t="s">
        <v>21</v>
      </c>
      <c r="N204" s="239" t="s">
        <v>44</v>
      </c>
      <c r="O204" s="40"/>
      <c r="P204" s="197">
        <f>O204*H204</f>
        <v>0</v>
      </c>
      <c r="Q204" s="197">
        <v>2.8E-3</v>
      </c>
      <c r="R204" s="197">
        <f>Q204*H204</f>
        <v>1.16536E-2</v>
      </c>
      <c r="S204" s="197">
        <v>0</v>
      </c>
      <c r="T204" s="198">
        <f>S204*H204</f>
        <v>0</v>
      </c>
      <c r="AR204" s="22" t="s">
        <v>187</v>
      </c>
      <c r="AT204" s="22" t="s">
        <v>217</v>
      </c>
      <c r="AU204" s="22" t="s">
        <v>146</v>
      </c>
      <c r="AY204" s="22" t="s">
        <v>136</v>
      </c>
      <c r="BE204" s="199">
        <f>IF(N204="základní",J204,0)</f>
        <v>0</v>
      </c>
      <c r="BF204" s="199">
        <f>IF(N204="snížená",J204,0)</f>
        <v>0</v>
      </c>
      <c r="BG204" s="199">
        <f>IF(N204="zákl. přenesená",J204,0)</f>
        <v>0</v>
      </c>
      <c r="BH204" s="199">
        <f>IF(N204="sníž. přenesená",J204,0)</f>
        <v>0</v>
      </c>
      <c r="BI204" s="199">
        <f>IF(N204="nulová",J204,0)</f>
        <v>0</v>
      </c>
      <c r="BJ204" s="22" t="s">
        <v>78</v>
      </c>
      <c r="BK204" s="199">
        <f>ROUND(I204*H204,2)</f>
        <v>0</v>
      </c>
      <c r="BL204" s="22" t="s">
        <v>145</v>
      </c>
      <c r="BM204" s="22" t="s">
        <v>331</v>
      </c>
    </row>
    <row r="205" spans="2:65" s="11" customFormat="1" ht="13.5">
      <c r="B205" s="205"/>
      <c r="C205" s="206"/>
      <c r="D205" s="200" t="s">
        <v>163</v>
      </c>
      <c r="E205" s="206"/>
      <c r="F205" s="208" t="s">
        <v>332</v>
      </c>
      <c r="G205" s="206"/>
      <c r="H205" s="209">
        <v>4.1619999999999999</v>
      </c>
      <c r="I205" s="210"/>
      <c r="J205" s="206"/>
      <c r="K205" s="206"/>
      <c r="L205" s="211"/>
      <c r="M205" s="212"/>
      <c r="N205" s="213"/>
      <c r="O205" s="213"/>
      <c r="P205" s="213"/>
      <c r="Q205" s="213"/>
      <c r="R205" s="213"/>
      <c r="S205" s="213"/>
      <c r="T205" s="214"/>
      <c r="AT205" s="215" t="s">
        <v>163</v>
      </c>
      <c r="AU205" s="215" t="s">
        <v>146</v>
      </c>
      <c r="AV205" s="11" t="s">
        <v>85</v>
      </c>
      <c r="AW205" s="11" t="s">
        <v>6</v>
      </c>
      <c r="AX205" s="11" t="s">
        <v>78</v>
      </c>
      <c r="AY205" s="215" t="s">
        <v>136</v>
      </c>
    </row>
    <row r="206" spans="2:65" s="1" customFormat="1" ht="31.5" customHeight="1">
      <c r="B206" s="39"/>
      <c r="C206" s="188" t="s">
        <v>333</v>
      </c>
      <c r="D206" s="188" t="s">
        <v>140</v>
      </c>
      <c r="E206" s="189" t="s">
        <v>334</v>
      </c>
      <c r="F206" s="190" t="s">
        <v>335</v>
      </c>
      <c r="G206" s="191" t="s">
        <v>160</v>
      </c>
      <c r="H206" s="192">
        <v>11.2</v>
      </c>
      <c r="I206" s="193"/>
      <c r="J206" s="194">
        <f>ROUND(I206*H206,2)</f>
        <v>0</v>
      </c>
      <c r="K206" s="190" t="s">
        <v>144</v>
      </c>
      <c r="L206" s="59"/>
      <c r="M206" s="195" t="s">
        <v>21</v>
      </c>
      <c r="N206" s="196" t="s">
        <v>44</v>
      </c>
      <c r="O206" s="40"/>
      <c r="P206" s="197">
        <f>O206*H206</f>
        <v>0</v>
      </c>
      <c r="Q206" s="197">
        <v>8.5000000000000006E-3</v>
      </c>
      <c r="R206" s="197">
        <f>Q206*H206</f>
        <v>9.5200000000000007E-2</v>
      </c>
      <c r="S206" s="197">
        <v>0</v>
      </c>
      <c r="T206" s="198">
        <f>S206*H206</f>
        <v>0</v>
      </c>
      <c r="AR206" s="22" t="s">
        <v>145</v>
      </c>
      <c r="AT206" s="22" t="s">
        <v>140</v>
      </c>
      <c r="AU206" s="22" t="s">
        <v>146</v>
      </c>
      <c r="AY206" s="22" t="s">
        <v>136</v>
      </c>
      <c r="BE206" s="199">
        <f>IF(N206="základní",J206,0)</f>
        <v>0</v>
      </c>
      <c r="BF206" s="199">
        <f>IF(N206="snížená",J206,0)</f>
        <v>0</v>
      </c>
      <c r="BG206" s="199">
        <f>IF(N206="zákl. přenesená",J206,0)</f>
        <v>0</v>
      </c>
      <c r="BH206" s="199">
        <f>IF(N206="sníž. přenesená",J206,0)</f>
        <v>0</v>
      </c>
      <c r="BI206" s="199">
        <f>IF(N206="nulová",J206,0)</f>
        <v>0</v>
      </c>
      <c r="BJ206" s="22" t="s">
        <v>78</v>
      </c>
      <c r="BK206" s="199">
        <f>ROUND(I206*H206,2)</f>
        <v>0</v>
      </c>
      <c r="BL206" s="22" t="s">
        <v>145</v>
      </c>
      <c r="BM206" s="22" t="s">
        <v>336</v>
      </c>
    </row>
    <row r="207" spans="2:65" s="1" customFormat="1" ht="162">
      <c r="B207" s="39"/>
      <c r="C207" s="61"/>
      <c r="D207" s="203" t="s">
        <v>148</v>
      </c>
      <c r="E207" s="61"/>
      <c r="F207" s="204" t="s">
        <v>326</v>
      </c>
      <c r="G207" s="61"/>
      <c r="H207" s="61"/>
      <c r="I207" s="156"/>
      <c r="J207" s="61"/>
      <c r="K207" s="61"/>
      <c r="L207" s="59"/>
      <c r="M207" s="202"/>
      <c r="N207" s="40"/>
      <c r="O207" s="40"/>
      <c r="P207" s="40"/>
      <c r="Q207" s="40"/>
      <c r="R207" s="40"/>
      <c r="S207" s="40"/>
      <c r="T207" s="76"/>
      <c r="AT207" s="22" t="s">
        <v>148</v>
      </c>
      <c r="AU207" s="22" t="s">
        <v>146</v>
      </c>
    </row>
    <row r="208" spans="2:65" s="11" customFormat="1" ht="13.5">
      <c r="B208" s="205"/>
      <c r="C208" s="206"/>
      <c r="D208" s="200" t="s">
        <v>163</v>
      </c>
      <c r="E208" s="207" t="s">
        <v>21</v>
      </c>
      <c r="F208" s="208" t="s">
        <v>337</v>
      </c>
      <c r="G208" s="206"/>
      <c r="H208" s="209">
        <v>11.2</v>
      </c>
      <c r="I208" s="210"/>
      <c r="J208" s="206"/>
      <c r="K208" s="206"/>
      <c r="L208" s="211"/>
      <c r="M208" s="212"/>
      <c r="N208" s="213"/>
      <c r="O208" s="213"/>
      <c r="P208" s="213"/>
      <c r="Q208" s="213"/>
      <c r="R208" s="213"/>
      <c r="S208" s="213"/>
      <c r="T208" s="214"/>
      <c r="AT208" s="215" t="s">
        <v>163</v>
      </c>
      <c r="AU208" s="215" t="s">
        <v>146</v>
      </c>
      <c r="AV208" s="11" t="s">
        <v>85</v>
      </c>
      <c r="AW208" s="11" t="s">
        <v>37</v>
      </c>
      <c r="AX208" s="11" t="s">
        <v>78</v>
      </c>
      <c r="AY208" s="215" t="s">
        <v>136</v>
      </c>
    </row>
    <row r="209" spans="2:65" s="1" customFormat="1" ht="22.5" customHeight="1">
      <c r="B209" s="39"/>
      <c r="C209" s="230" t="s">
        <v>248</v>
      </c>
      <c r="D209" s="230" t="s">
        <v>217</v>
      </c>
      <c r="E209" s="231" t="s">
        <v>338</v>
      </c>
      <c r="F209" s="232" t="s">
        <v>339</v>
      </c>
      <c r="G209" s="233" t="s">
        <v>160</v>
      </c>
      <c r="H209" s="234">
        <v>11.423999999999999</v>
      </c>
      <c r="I209" s="235"/>
      <c r="J209" s="236">
        <f>ROUND(I209*H209,2)</f>
        <v>0</v>
      </c>
      <c r="K209" s="232" t="s">
        <v>144</v>
      </c>
      <c r="L209" s="237"/>
      <c r="M209" s="238" t="s">
        <v>21</v>
      </c>
      <c r="N209" s="239" t="s">
        <v>44</v>
      </c>
      <c r="O209" s="40"/>
      <c r="P209" s="197">
        <f>O209*H209</f>
        <v>0</v>
      </c>
      <c r="Q209" s="197">
        <v>2.3800000000000002E-3</v>
      </c>
      <c r="R209" s="197">
        <f>Q209*H209</f>
        <v>2.7189120000000001E-2</v>
      </c>
      <c r="S209" s="197">
        <v>0</v>
      </c>
      <c r="T209" s="198">
        <f>S209*H209</f>
        <v>0</v>
      </c>
      <c r="AR209" s="22" t="s">
        <v>187</v>
      </c>
      <c r="AT209" s="22" t="s">
        <v>217</v>
      </c>
      <c r="AU209" s="22" t="s">
        <v>146</v>
      </c>
      <c r="AY209" s="22" t="s">
        <v>136</v>
      </c>
      <c r="BE209" s="199">
        <f>IF(N209="základní",J209,0)</f>
        <v>0</v>
      </c>
      <c r="BF209" s="199">
        <f>IF(N209="snížená",J209,0)</f>
        <v>0</v>
      </c>
      <c r="BG209" s="199">
        <f>IF(N209="zákl. přenesená",J209,0)</f>
        <v>0</v>
      </c>
      <c r="BH209" s="199">
        <f>IF(N209="sníž. přenesená",J209,0)</f>
        <v>0</v>
      </c>
      <c r="BI209" s="199">
        <f>IF(N209="nulová",J209,0)</f>
        <v>0</v>
      </c>
      <c r="BJ209" s="22" t="s">
        <v>78</v>
      </c>
      <c r="BK209" s="199">
        <f>ROUND(I209*H209,2)</f>
        <v>0</v>
      </c>
      <c r="BL209" s="22" t="s">
        <v>145</v>
      </c>
      <c r="BM209" s="22" t="s">
        <v>340</v>
      </c>
    </row>
    <row r="210" spans="2:65" s="11" customFormat="1" ht="13.5">
      <c r="B210" s="205"/>
      <c r="C210" s="206"/>
      <c r="D210" s="200" t="s">
        <v>163</v>
      </c>
      <c r="E210" s="206"/>
      <c r="F210" s="208" t="s">
        <v>341</v>
      </c>
      <c r="G210" s="206"/>
      <c r="H210" s="209">
        <v>11.423999999999999</v>
      </c>
      <c r="I210" s="210"/>
      <c r="J210" s="206"/>
      <c r="K210" s="206"/>
      <c r="L210" s="211"/>
      <c r="M210" s="212"/>
      <c r="N210" s="213"/>
      <c r="O210" s="213"/>
      <c r="P210" s="213"/>
      <c r="Q210" s="213"/>
      <c r="R210" s="213"/>
      <c r="S210" s="213"/>
      <c r="T210" s="214"/>
      <c r="AT210" s="215" t="s">
        <v>163</v>
      </c>
      <c r="AU210" s="215" t="s">
        <v>146</v>
      </c>
      <c r="AV210" s="11" t="s">
        <v>85</v>
      </c>
      <c r="AW210" s="11" t="s">
        <v>6</v>
      </c>
      <c r="AX210" s="11" t="s">
        <v>78</v>
      </c>
      <c r="AY210" s="215" t="s">
        <v>136</v>
      </c>
    </row>
    <row r="211" spans="2:65" s="1" customFormat="1" ht="22.5" customHeight="1">
      <c r="B211" s="39"/>
      <c r="C211" s="188" t="s">
        <v>291</v>
      </c>
      <c r="D211" s="188" t="s">
        <v>140</v>
      </c>
      <c r="E211" s="189" t="s">
        <v>342</v>
      </c>
      <c r="F211" s="190" t="s">
        <v>343</v>
      </c>
      <c r="G211" s="191" t="s">
        <v>241</v>
      </c>
      <c r="H211" s="192">
        <v>13.6</v>
      </c>
      <c r="I211" s="193"/>
      <c r="J211" s="194">
        <f>ROUND(I211*H211,2)</f>
        <v>0</v>
      </c>
      <c r="K211" s="190" t="s">
        <v>144</v>
      </c>
      <c r="L211" s="59"/>
      <c r="M211" s="195" t="s">
        <v>21</v>
      </c>
      <c r="N211" s="196" t="s">
        <v>44</v>
      </c>
      <c r="O211" s="40"/>
      <c r="P211" s="197">
        <f>O211*H211</f>
        <v>0</v>
      </c>
      <c r="Q211" s="197">
        <v>6.0000000000000002E-5</v>
      </c>
      <c r="R211" s="197">
        <f>Q211*H211</f>
        <v>8.1599999999999999E-4</v>
      </c>
      <c r="S211" s="197">
        <v>0</v>
      </c>
      <c r="T211" s="198">
        <f>S211*H211</f>
        <v>0</v>
      </c>
      <c r="AR211" s="22" t="s">
        <v>145</v>
      </c>
      <c r="AT211" s="22" t="s">
        <v>140</v>
      </c>
      <c r="AU211" s="22" t="s">
        <v>146</v>
      </c>
      <c r="AY211" s="22" t="s">
        <v>136</v>
      </c>
      <c r="BE211" s="199">
        <f>IF(N211="základní",J211,0)</f>
        <v>0</v>
      </c>
      <c r="BF211" s="199">
        <f>IF(N211="snížená",J211,0)</f>
        <v>0</v>
      </c>
      <c r="BG211" s="199">
        <f>IF(N211="zákl. přenesená",J211,0)</f>
        <v>0</v>
      </c>
      <c r="BH211" s="199">
        <f>IF(N211="sníž. přenesená",J211,0)</f>
        <v>0</v>
      </c>
      <c r="BI211" s="199">
        <f>IF(N211="nulová",J211,0)</f>
        <v>0</v>
      </c>
      <c r="BJ211" s="22" t="s">
        <v>78</v>
      </c>
      <c r="BK211" s="199">
        <f>ROUND(I211*H211,2)</f>
        <v>0</v>
      </c>
      <c r="BL211" s="22" t="s">
        <v>145</v>
      </c>
      <c r="BM211" s="22" t="s">
        <v>344</v>
      </c>
    </row>
    <row r="212" spans="2:65" s="1" customFormat="1" ht="67.5">
      <c r="B212" s="39"/>
      <c r="C212" s="61"/>
      <c r="D212" s="203" t="s">
        <v>148</v>
      </c>
      <c r="E212" s="61"/>
      <c r="F212" s="204" t="s">
        <v>345</v>
      </c>
      <c r="G212" s="61"/>
      <c r="H212" s="61"/>
      <c r="I212" s="156"/>
      <c r="J212" s="61"/>
      <c r="K212" s="61"/>
      <c r="L212" s="59"/>
      <c r="M212" s="202"/>
      <c r="N212" s="40"/>
      <c r="O212" s="40"/>
      <c r="P212" s="40"/>
      <c r="Q212" s="40"/>
      <c r="R212" s="40"/>
      <c r="S212" s="40"/>
      <c r="T212" s="76"/>
      <c r="AT212" s="22" t="s">
        <v>148</v>
      </c>
      <c r="AU212" s="22" t="s">
        <v>146</v>
      </c>
    </row>
    <row r="213" spans="2:65" s="11" customFormat="1" ht="13.5">
      <c r="B213" s="205"/>
      <c r="C213" s="206"/>
      <c r="D213" s="200" t="s">
        <v>163</v>
      </c>
      <c r="E213" s="207" t="s">
        <v>21</v>
      </c>
      <c r="F213" s="208" t="s">
        <v>346</v>
      </c>
      <c r="G213" s="206"/>
      <c r="H213" s="209">
        <v>13.6</v>
      </c>
      <c r="I213" s="210"/>
      <c r="J213" s="206"/>
      <c r="K213" s="206"/>
      <c r="L213" s="211"/>
      <c r="M213" s="212"/>
      <c r="N213" s="213"/>
      <c r="O213" s="213"/>
      <c r="P213" s="213"/>
      <c r="Q213" s="213"/>
      <c r="R213" s="213"/>
      <c r="S213" s="213"/>
      <c r="T213" s="214"/>
      <c r="AT213" s="215" t="s">
        <v>163</v>
      </c>
      <c r="AU213" s="215" t="s">
        <v>146</v>
      </c>
      <c r="AV213" s="11" t="s">
        <v>85</v>
      </c>
      <c r="AW213" s="11" t="s">
        <v>37</v>
      </c>
      <c r="AX213" s="11" t="s">
        <v>78</v>
      </c>
      <c r="AY213" s="215" t="s">
        <v>136</v>
      </c>
    </row>
    <row r="214" spans="2:65" s="1" customFormat="1" ht="22.5" customHeight="1">
      <c r="B214" s="39"/>
      <c r="C214" s="230" t="s">
        <v>347</v>
      </c>
      <c r="D214" s="230" t="s">
        <v>217</v>
      </c>
      <c r="E214" s="231" t="s">
        <v>348</v>
      </c>
      <c r="F214" s="232" t="s">
        <v>349</v>
      </c>
      <c r="G214" s="233" t="s">
        <v>241</v>
      </c>
      <c r="H214" s="234">
        <v>14.28</v>
      </c>
      <c r="I214" s="235"/>
      <c r="J214" s="236">
        <f>ROUND(I214*H214,2)</f>
        <v>0</v>
      </c>
      <c r="K214" s="232" t="s">
        <v>144</v>
      </c>
      <c r="L214" s="237"/>
      <c r="M214" s="238" t="s">
        <v>21</v>
      </c>
      <c r="N214" s="239" t="s">
        <v>44</v>
      </c>
      <c r="O214" s="40"/>
      <c r="P214" s="197">
        <f>O214*H214</f>
        <v>0</v>
      </c>
      <c r="Q214" s="197">
        <v>5.0000000000000001E-4</v>
      </c>
      <c r="R214" s="197">
        <f>Q214*H214</f>
        <v>7.1399999999999996E-3</v>
      </c>
      <c r="S214" s="197">
        <v>0</v>
      </c>
      <c r="T214" s="198">
        <f>S214*H214</f>
        <v>0</v>
      </c>
      <c r="AR214" s="22" t="s">
        <v>187</v>
      </c>
      <c r="AT214" s="22" t="s">
        <v>217</v>
      </c>
      <c r="AU214" s="22" t="s">
        <v>146</v>
      </c>
      <c r="AY214" s="22" t="s">
        <v>136</v>
      </c>
      <c r="BE214" s="199">
        <f>IF(N214="základní",J214,0)</f>
        <v>0</v>
      </c>
      <c r="BF214" s="199">
        <f>IF(N214="snížená",J214,0)</f>
        <v>0</v>
      </c>
      <c r="BG214" s="199">
        <f>IF(N214="zákl. přenesená",J214,0)</f>
        <v>0</v>
      </c>
      <c r="BH214" s="199">
        <f>IF(N214="sníž. přenesená",J214,0)</f>
        <v>0</v>
      </c>
      <c r="BI214" s="199">
        <f>IF(N214="nulová",J214,0)</f>
        <v>0</v>
      </c>
      <c r="BJ214" s="22" t="s">
        <v>78</v>
      </c>
      <c r="BK214" s="199">
        <f>ROUND(I214*H214,2)</f>
        <v>0</v>
      </c>
      <c r="BL214" s="22" t="s">
        <v>145</v>
      </c>
      <c r="BM214" s="22" t="s">
        <v>350</v>
      </c>
    </row>
    <row r="215" spans="2:65" s="11" customFormat="1" ht="13.5">
      <c r="B215" s="205"/>
      <c r="C215" s="206"/>
      <c r="D215" s="200" t="s">
        <v>163</v>
      </c>
      <c r="E215" s="206"/>
      <c r="F215" s="208" t="s">
        <v>351</v>
      </c>
      <c r="G215" s="206"/>
      <c r="H215" s="209">
        <v>14.28</v>
      </c>
      <c r="I215" s="210"/>
      <c r="J215" s="206"/>
      <c r="K215" s="206"/>
      <c r="L215" s="211"/>
      <c r="M215" s="212"/>
      <c r="N215" s="213"/>
      <c r="O215" s="213"/>
      <c r="P215" s="213"/>
      <c r="Q215" s="213"/>
      <c r="R215" s="213"/>
      <c r="S215" s="213"/>
      <c r="T215" s="214"/>
      <c r="AT215" s="215" t="s">
        <v>163</v>
      </c>
      <c r="AU215" s="215" t="s">
        <v>146</v>
      </c>
      <c r="AV215" s="11" t="s">
        <v>85</v>
      </c>
      <c r="AW215" s="11" t="s">
        <v>6</v>
      </c>
      <c r="AX215" s="11" t="s">
        <v>78</v>
      </c>
      <c r="AY215" s="215" t="s">
        <v>136</v>
      </c>
    </row>
    <row r="216" spans="2:65" s="1" customFormat="1" ht="31.5" customHeight="1">
      <c r="B216" s="39"/>
      <c r="C216" s="188" t="s">
        <v>352</v>
      </c>
      <c r="D216" s="188" t="s">
        <v>140</v>
      </c>
      <c r="E216" s="189" t="s">
        <v>353</v>
      </c>
      <c r="F216" s="190" t="s">
        <v>354</v>
      </c>
      <c r="G216" s="191" t="s">
        <v>160</v>
      </c>
      <c r="H216" s="192">
        <v>48.65</v>
      </c>
      <c r="I216" s="193"/>
      <c r="J216" s="194">
        <f>ROUND(I216*H216,2)</f>
        <v>0</v>
      </c>
      <c r="K216" s="190" t="s">
        <v>144</v>
      </c>
      <c r="L216" s="59"/>
      <c r="M216" s="195" t="s">
        <v>21</v>
      </c>
      <c r="N216" s="196" t="s">
        <v>44</v>
      </c>
      <c r="O216" s="40"/>
      <c r="P216" s="197">
        <f>O216*H216</f>
        <v>0</v>
      </c>
      <c r="Q216" s="197">
        <v>4.8900000000000002E-3</v>
      </c>
      <c r="R216" s="197">
        <f>Q216*H216</f>
        <v>0.23789850000000001</v>
      </c>
      <c r="S216" s="197">
        <v>0</v>
      </c>
      <c r="T216" s="198">
        <f>S216*H216</f>
        <v>0</v>
      </c>
      <c r="AR216" s="22" t="s">
        <v>145</v>
      </c>
      <c r="AT216" s="22" t="s">
        <v>140</v>
      </c>
      <c r="AU216" s="22" t="s">
        <v>146</v>
      </c>
      <c r="AY216" s="22" t="s">
        <v>136</v>
      </c>
      <c r="BE216" s="199">
        <f>IF(N216="základní",J216,0)</f>
        <v>0</v>
      </c>
      <c r="BF216" s="199">
        <f>IF(N216="snížená",J216,0)</f>
        <v>0</v>
      </c>
      <c r="BG216" s="199">
        <f>IF(N216="zákl. přenesená",J216,0)</f>
        <v>0</v>
      </c>
      <c r="BH216" s="199">
        <f>IF(N216="sníž. přenesená",J216,0)</f>
        <v>0</v>
      </c>
      <c r="BI216" s="199">
        <f>IF(N216="nulová",J216,0)</f>
        <v>0</v>
      </c>
      <c r="BJ216" s="22" t="s">
        <v>78</v>
      </c>
      <c r="BK216" s="199">
        <f>ROUND(I216*H216,2)</f>
        <v>0</v>
      </c>
      <c r="BL216" s="22" t="s">
        <v>145</v>
      </c>
      <c r="BM216" s="22" t="s">
        <v>355</v>
      </c>
    </row>
    <row r="217" spans="2:65" s="1" customFormat="1" ht="27">
      <c r="B217" s="39"/>
      <c r="C217" s="61"/>
      <c r="D217" s="203" t="s">
        <v>148</v>
      </c>
      <c r="E217" s="61"/>
      <c r="F217" s="204" t="s">
        <v>356</v>
      </c>
      <c r="G217" s="61"/>
      <c r="H217" s="61"/>
      <c r="I217" s="156"/>
      <c r="J217" s="61"/>
      <c r="K217" s="61"/>
      <c r="L217" s="59"/>
      <c r="M217" s="202"/>
      <c r="N217" s="40"/>
      <c r="O217" s="40"/>
      <c r="P217" s="40"/>
      <c r="Q217" s="40"/>
      <c r="R217" s="40"/>
      <c r="S217" s="40"/>
      <c r="T217" s="76"/>
      <c r="AT217" s="22" t="s">
        <v>148</v>
      </c>
      <c r="AU217" s="22" t="s">
        <v>146</v>
      </c>
    </row>
    <row r="218" spans="2:65" s="11" customFormat="1" ht="13.5">
      <c r="B218" s="205"/>
      <c r="C218" s="206"/>
      <c r="D218" s="200" t="s">
        <v>163</v>
      </c>
      <c r="E218" s="207" t="s">
        <v>21</v>
      </c>
      <c r="F218" s="208" t="s">
        <v>357</v>
      </c>
      <c r="G218" s="206"/>
      <c r="H218" s="209">
        <v>48.65</v>
      </c>
      <c r="I218" s="210"/>
      <c r="J218" s="206"/>
      <c r="K218" s="206"/>
      <c r="L218" s="211"/>
      <c r="M218" s="212"/>
      <c r="N218" s="213"/>
      <c r="O218" s="213"/>
      <c r="P218" s="213"/>
      <c r="Q218" s="213"/>
      <c r="R218" s="213"/>
      <c r="S218" s="213"/>
      <c r="T218" s="214"/>
      <c r="AT218" s="215" t="s">
        <v>163</v>
      </c>
      <c r="AU218" s="215" t="s">
        <v>146</v>
      </c>
      <c r="AV218" s="11" t="s">
        <v>85</v>
      </c>
      <c r="AW218" s="11" t="s">
        <v>37</v>
      </c>
      <c r="AX218" s="11" t="s">
        <v>78</v>
      </c>
      <c r="AY218" s="215" t="s">
        <v>136</v>
      </c>
    </row>
    <row r="219" spans="2:65" s="1" customFormat="1" ht="31.5" customHeight="1">
      <c r="B219" s="39"/>
      <c r="C219" s="188" t="s">
        <v>358</v>
      </c>
      <c r="D219" s="188" t="s">
        <v>140</v>
      </c>
      <c r="E219" s="189" t="s">
        <v>359</v>
      </c>
      <c r="F219" s="190" t="s">
        <v>360</v>
      </c>
      <c r="G219" s="191" t="s">
        <v>160</v>
      </c>
      <c r="H219" s="192">
        <v>48.65</v>
      </c>
      <c r="I219" s="193"/>
      <c r="J219" s="194">
        <f>ROUND(I219*H219,2)</f>
        <v>0</v>
      </c>
      <c r="K219" s="190" t="s">
        <v>144</v>
      </c>
      <c r="L219" s="59"/>
      <c r="M219" s="195" t="s">
        <v>21</v>
      </c>
      <c r="N219" s="196" t="s">
        <v>44</v>
      </c>
      <c r="O219" s="40"/>
      <c r="P219" s="197">
        <f>O219*H219</f>
        <v>0</v>
      </c>
      <c r="Q219" s="197">
        <v>3.48E-3</v>
      </c>
      <c r="R219" s="197">
        <f>Q219*H219</f>
        <v>0.16930200000000001</v>
      </c>
      <c r="S219" s="197">
        <v>0</v>
      </c>
      <c r="T219" s="198">
        <f>S219*H219</f>
        <v>0</v>
      </c>
      <c r="AR219" s="22" t="s">
        <v>145</v>
      </c>
      <c r="AT219" s="22" t="s">
        <v>140</v>
      </c>
      <c r="AU219" s="22" t="s">
        <v>146</v>
      </c>
      <c r="AY219" s="22" t="s">
        <v>136</v>
      </c>
      <c r="BE219" s="199">
        <f>IF(N219="základní",J219,0)</f>
        <v>0</v>
      </c>
      <c r="BF219" s="199">
        <f>IF(N219="snížená",J219,0)</f>
        <v>0</v>
      </c>
      <c r="BG219" s="199">
        <f>IF(N219="zákl. přenesená",J219,0)</f>
        <v>0</v>
      </c>
      <c r="BH219" s="199">
        <f>IF(N219="sníž. přenesená",J219,0)</f>
        <v>0</v>
      </c>
      <c r="BI219" s="199">
        <f>IF(N219="nulová",J219,0)</f>
        <v>0</v>
      </c>
      <c r="BJ219" s="22" t="s">
        <v>78</v>
      </c>
      <c r="BK219" s="199">
        <f>ROUND(I219*H219,2)</f>
        <v>0</v>
      </c>
      <c r="BL219" s="22" t="s">
        <v>145</v>
      </c>
      <c r="BM219" s="22" t="s">
        <v>361</v>
      </c>
    </row>
    <row r="220" spans="2:65" s="11" customFormat="1" ht="13.5">
      <c r="B220" s="205"/>
      <c r="C220" s="206"/>
      <c r="D220" s="203" t="s">
        <v>163</v>
      </c>
      <c r="E220" s="216" t="s">
        <v>21</v>
      </c>
      <c r="F220" s="217" t="s">
        <v>357</v>
      </c>
      <c r="G220" s="206"/>
      <c r="H220" s="218">
        <v>48.65</v>
      </c>
      <c r="I220" s="210"/>
      <c r="J220" s="206"/>
      <c r="K220" s="206"/>
      <c r="L220" s="211"/>
      <c r="M220" s="212"/>
      <c r="N220" s="213"/>
      <c r="O220" s="213"/>
      <c r="P220" s="213"/>
      <c r="Q220" s="213"/>
      <c r="R220" s="213"/>
      <c r="S220" s="213"/>
      <c r="T220" s="214"/>
      <c r="AT220" s="215" t="s">
        <v>163</v>
      </c>
      <c r="AU220" s="215" t="s">
        <v>146</v>
      </c>
      <c r="AV220" s="11" t="s">
        <v>85</v>
      </c>
      <c r="AW220" s="11" t="s">
        <v>37</v>
      </c>
      <c r="AX220" s="11" t="s">
        <v>78</v>
      </c>
      <c r="AY220" s="215" t="s">
        <v>136</v>
      </c>
    </row>
    <row r="221" spans="2:65" s="10" customFormat="1" ht="29.85" customHeight="1">
      <c r="B221" s="169"/>
      <c r="C221" s="170"/>
      <c r="D221" s="171" t="s">
        <v>72</v>
      </c>
      <c r="E221" s="183" t="s">
        <v>192</v>
      </c>
      <c r="F221" s="183" t="s">
        <v>362</v>
      </c>
      <c r="G221" s="170"/>
      <c r="H221" s="170"/>
      <c r="I221" s="173"/>
      <c r="J221" s="184">
        <f>BK221</f>
        <v>0</v>
      </c>
      <c r="K221" s="170"/>
      <c r="L221" s="175"/>
      <c r="M221" s="176"/>
      <c r="N221" s="177"/>
      <c r="O221" s="177"/>
      <c r="P221" s="178">
        <f>P222+P225+P246+P254</f>
        <v>0</v>
      </c>
      <c r="Q221" s="177"/>
      <c r="R221" s="178">
        <f>R222+R225+R246+R254</f>
        <v>3.14649497</v>
      </c>
      <c r="S221" s="177"/>
      <c r="T221" s="179">
        <f>T222+T225+T246+T254</f>
        <v>59.718029999999999</v>
      </c>
      <c r="AR221" s="180" t="s">
        <v>78</v>
      </c>
      <c r="AT221" s="181" t="s">
        <v>72</v>
      </c>
      <c r="AU221" s="181" t="s">
        <v>78</v>
      </c>
      <c r="AY221" s="180" t="s">
        <v>136</v>
      </c>
      <c r="BK221" s="182">
        <f>BK222+BK225+BK246+BK254</f>
        <v>0</v>
      </c>
    </row>
    <row r="222" spans="2:65" s="10" customFormat="1" ht="14.85" customHeight="1">
      <c r="B222" s="169"/>
      <c r="C222" s="170"/>
      <c r="D222" s="185" t="s">
        <v>72</v>
      </c>
      <c r="E222" s="186" t="s">
        <v>363</v>
      </c>
      <c r="F222" s="186" t="s">
        <v>364</v>
      </c>
      <c r="G222" s="170"/>
      <c r="H222" s="170"/>
      <c r="I222" s="173"/>
      <c r="J222" s="187">
        <f>BK222</f>
        <v>0</v>
      </c>
      <c r="K222" s="170"/>
      <c r="L222" s="175"/>
      <c r="M222" s="176"/>
      <c r="N222" s="177"/>
      <c r="O222" s="177"/>
      <c r="P222" s="178">
        <f>SUM(P223:P224)</f>
        <v>0</v>
      </c>
      <c r="Q222" s="177"/>
      <c r="R222" s="178">
        <f>SUM(R223:R224)</f>
        <v>0.17238000000000001</v>
      </c>
      <c r="S222" s="177"/>
      <c r="T222" s="179">
        <f>SUM(T223:T224)</f>
        <v>0</v>
      </c>
      <c r="AR222" s="180" t="s">
        <v>78</v>
      </c>
      <c r="AT222" s="181" t="s">
        <v>72</v>
      </c>
      <c r="AU222" s="181" t="s">
        <v>85</v>
      </c>
      <c r="AY222" s="180" t="s">
        <v>136</v>
      </c>
      <c r="BK222" s="182">
        <f>SUM(BK223:BK224)</f>
        <v>0</v>
      </c>
    </row>
    <row r="223" spans="2:65" s="1" customFormat="1" ht="31.5" customHeight="1">
      <c r="B223" s="39"/>
      <c r="C223" s="188" t="s">
        <v>365</v>
      </c>
      <c r="D223" s="188" t="s">
        <v>140</v>
      </c>
      <c r="E223" s="189" t="s">
        <v>366</v>
      </c>
      <c r="F223" s="190" t="s">
        <v>367</v>
      </c>
      <c r="G223" s="191" t="s">
        <v>241</v>
      </c>
      <c r="H223" s="192">
        <v>2</v>
      </c>
      <c r="I223" s="193"/>
      <c r="J223" s="194">
        <f>ROUND(I223*H223,2)</f>
        <v>0</v>
      </c>
      <c r="K223" s="190" t="s">
        <v>144</v>
      </c>
      <c r="L223" s="59"/>
      <c r="M223" s="195" t="s">
        <v>21</v>
      </c>
      <c r="N223" s="196" t="s">
        <v>44</v>
      </c>
      <c r="O223" s="40"/>
      <c r="P223" s="197">
        <f>O223*H223</f>
        <v>0</v>
      </c>
      <c r="Q223" s="197">
        <v>8.6190000000000003E-2</v>
      </c>
      <c r="R223" s="197">
        <f>Q223*H223</f>
        <v>0.17238000000000001</v>
      </c>
      <c r="S223" s="197">
        <v>0</v>
      </c>
      <c r="T223" s="198">
        <f>S223*H223</f>
        <v>0</v>
      </c>
      <c r="AR223" s="22" t="s">
        <v>145</v>
      </c>
      <c r="AT223" s="22" t="s">
        <v>140</v>
      </c>
      <c r="AU223" s="22" t="s">
        <v>146</v>
      </c>
      <c r="AY223" s="22" t="s">
        <v>136</v>
      </c>
      <c r="BE223" s="199">
        <f>IF(N223="základní",J223,0)</f>
        <v>0</v>
      </c>
      <c r="BF223" s="199">
        <f>IF(N223="snížená",J223,0)</f>
        <v>0</v>
      </c>
      <c r="BG223" s="199">
        <f>IF(N223="zákl. přenesená",J223,0)</f>
        <v>0</v>
      </c>
      <c r="BH223" s="199">
        <f>IF(N223="sníž. přenesená",J223,0)</f>
        <v>0</v>
      </c>
      <c r="BI223" s="199">
        <f>IF(N223="nulová",J223,0)</f>
        <v>0</v>
      </c>
      <c r="BJ223" s="22" t="s">
        <v>78</v>
      </c>
      <c r="BK223" s="199">
        <f>ROUND(I223*H223,2)</f>
        <v>0</v>
      </c>
      <c r="BL223" s="22" t="s">
        <v>145</v>
      </c>
      <c r="BM223" s="22" t="s">
        <v>368</v>
      </c>
    </row>
    <row r="224" spans="2:65" s="1" customFormat="1" ht="67.5">
      <c r="B224" s="39"/>
      <c r="C224" s="61"/>
      <c r="D224" s="203" t="s">
        <v>148</v>
      </c>
      <c r="E224" s="61"/>
      <c r="F224" s="204" t="s">
        <v>369</v>
      </c>
      <c r="G224" s="61"/>
      <c r="H224" s="61"/>
      <c r="I224" s="156"/>
      <c r="J224" s="61"/>
      <c r="K224" s="61"/>
      <c r="L224" s="59"/>
      <c r="M224" s="202"/>
      <c r="N224" s="40"/>
      <c r="O224" s="40"/>
      <c r="P224" s="40"/>
      <c r="Q224" s="40"/>
      <c r="R224" s="40"/>
      <c r="S224" s="40"/>
      <c r="T224" s="76"/>
      <c r="AT224" s="22" t="s">
        <v>148</v>
      </c>
      <c r="AU224" s="22" t="s">
        <v>146</v>
      </c>
    </row>
    <row r="225" spans="2:65" s="10" customFormat="1" ht="22.35" customHeight="1">
      <c r="B225" s="169"/>
      <c r="C225" s="170"/>
      <c r="D225" s="185" t="s">
        <v>72</v>
      </c>
      <c r="E225" s="186" t="s">
        <v>370</v>
      </c>
      <c r="F225" s="186" t="s">
        <v>371</v>
      </c>
      <c r="G225" s="170"/>
      <c r="H225" s="170"/>
      <c r="I225" s="173"/>
      <c r="J225" s="187">
        <f>BK225</f>
        <v>0</v>
      </c>
      <c r="K225" s="170"/>
      <c r="L225" s="175"/>
      <c r="M225" s="176"/>
      <c r="N225" s="177"/>
      <c r="O225" s="177"/>
      <c r="P225" s="178">
        <f>SUM(P226:P245)</f>
        <v>0</v>
      </c>
      <c r="Q225" s="177"/>
      <c r="R225" s="178">
        <f>SUM(R226:R245)</f>
        <v>0</v>
      </c>
      <c r="S225" s="177"/>
      <c r="T225" s="179">
        <f>SUM(T226:T245)</f>
        <v>59.249980000000001</v>
      </c>
      <c r="AR225" s="180" t="s">
        <v>78</v>
      </c>
      <c r="AT225" s="181" t="s">
        <v>72</v>
      </c>
      <c r="AU225" s="181" t="s">
        <v>85</v>
      </c>
      <c r="AY225" s="180" t="s">
        <v>136</v>
      </c>
      <c r="BK225" s="182">
        <f>SUM(BK226:BK245)</f>
        <v>0</v>
      </c>
    </row>
    <row r="226" spans="2:65" s="1" customFormat="1" ht="31.5" customHeight="1">
      <c r="B226" s="39"/>
      <c r="C226" s="188" t="s">
        <v>372</v>
      </c>
      <c r="D226" s="188" t="s">
        <v>140</v>
      </c>
      <c r="E226" s="189" t="s">
        <v>373</v>
      </c>
      <c r="F226" s="190" t="s">
        <v>374</v>
      </c>
      <c r="G226" s="191" t="s">
        <v>160</v>
      </c>
      <c r="H226" s="192">
        <v>11.2</v>
      </c>
      <c r="I226" s="193"/>
      <c r="J226" s="194">
        <f>ROUND(I226*H226,2)</f>
        <v>0</v>
      </c>
      <c r="K226" s="190" t="s">
        <v>144</v>
      </c>
      <c r="L226" s="59"/>
      <c r="M226" s="195" t="s">
        <v>21</v>
      </c>
      <c r="N226" s="196" t="s">
        <v>44</v>
      </c>
      <c r="O226" s="40"/>
      <c r="P226" s="197">
        <f>O226*H226</f>
        <v>0</v>
      </c>
      <c r="Q226" s="197">
        <v>0</v>
      </c>
      <c r="R226" s="197">
        <f>Q226*H226</f>
        <v>0</v>
      </c>
      <c r="S226" s="197">
        <v>3.3000000000000002E-2</v>
      </c>
      <c r="T226" s="198">
        <f>S226*H226</f>
        <v>0.36959999999999998</v>
      </c>
      <c r="AR226" s="22" t="s">
        <v>145</v>
      </c>
      <c r="AT226" s="22" t="s">
        <v>140</v>
      </c>
      <c r="AU226" s="22" t="s">
        <v>146</v>
      </c>
      <c r="AY226" s="22" t="s">
        <v>136</v>
      </c>
      <c r="BE226" s="199">
        <f>IF(N226="základní",J226,0)</f>
        <v>0</v>
      </c>
      <c r="BF226" s="199">
        <f>IF(N226="snížená",J226,0)</f>
        <v>0</v>
      </c>
      <c r="BG226" s="199">
        <f>IF(N226="zákl. přenesená",J226,0)</f>
        <v>0</v>
      </c>
      <c r="BH226" s="199">
        <f>IF(N226="sníž. přenesená",J226,0)</f>
        <v>0</v>
      </c>
      <c r="BI226" s="199">
        <f>IF(N226="nulová",J226,0)</f>
        <v>0</v>
      </c>
      <c r="BJ226" s="22" t="s">
        <v>78</v>
      </c>
      <c r="BK226" s="199">
        <f>ROUND(I226*H226,2)</f>
        <v>0</v>
      </c>
      <c r="BL226" s="22" t="s">
        <v>145</v>
      </c>
      <c r="BM226" s="22" t="s">
        <v>375</v>
      </c>
    </row>
    <row r="227" spans="2:65" s="11" customFormat="1" ht="13.5">
      <c r="B227" s="205"/>
      <c r="C227" s="206"/>
      <c r="D227" s="200" t="s">
        <v>163</v>
      </c>
      <c r="E227" s="207" t="s">
        <v>21</v>
      </c>
      <c r="F227" s="208" t="s">
        <v>337</v>
      </c>
      <c r="G227" s="206"/>
      <c r="H227" s="209">
        <v>11.2</v>
      </c>
      <c r="I227" s="210"/>
      <c r="J227" s="206"/>
      <c r="K227" s="206"/>
      <c r="L227" s="211"/>
      <c r="M227" s="212"/>
      <c r="N227" s="213"/>
      <c r="O227" s="213"/>
      <c r="P227" s="213"/>
      <c r="Q227" s="213"/>
      <c r="R227" s="213"/>
      <c r="S227" s="213"/>
      <c r="T227" s="214"/>
      <c r="AT227" s="215" t="s">
        <v>163</v>
      </c>
      <c r="AU227" s="215" t="s">
        <v>146</v>
      </c>
      <c r="AV227" s="11" t="s">
        <v>85</v>
      </c>
      <c r="AW227" s="11" t="s">
        <v>37</v>
      </c>
      <c r="AX227" s="11" t="s">
        <v>78</v>
      </c>
      <c r="AY227" s="215" t="s">
        <v>136</v>
      </c>
    </row>
    <row r="228" spans="2:65" s="1" customFormat="1" ht="31.5" customHeight="1">
      <c r="B228" s="39"/>
      <c r="C228" s="188" t="s">
        <v>376</v>
      </c>
      <c r="D228" s="188" t="s">
        <v>140</v>
      </c>
      <c r="E228" s="189" t="s">
        <v>377</v>
      </c>
      <c r="F228" s="190" t="s">
        <v>378</v>
      </c>
      <c r="G228" s="191" t="s">
        <v>143</v>
      </c>
      <c r="H228" s="192">
        <v>2</v>
      </c>
      <c r="I228" s="193"/>
      <c r="J228" s="194">
        <f>ROUND(I228*H228,2)</f>
        <v>0</v>
      </c>
      <c r="K228" s="190" t="s">
        <v>144</v>
      </c>
      <c r="L228" s="59"/>
      <c r="M228" s="195" t="s">
        <v>21</v>
      </c>
      <c r="N228" s="196" t="s">
        <v>44</v>
      </c>
      <c r="O228" s="40"/>
      <c r="P228" s="197">
        <f>O228*H228</f>
        <v>0</v>
      </c>
      <c r="Q228" s="197">
        <v>0</v>
      </c>
      <c r="R228" s="197">
        <f>Q228*H228</f>
        <v>0</v>
      </c>
      <c r="S228" s="197">
        <v>6.5699999999999995E-2</v>
      </c>
      <c r="T228" s="198">
        <f>S228*H228</f>
        <v>0.13139999999999999</v>
      </c>
      <c r="AR228" s="22" t="s">
        <v>145</v>
      </c>
      <c r="AT228" s="22" t="s">
        <v>140</v>
      </c>
      <c r="AU228" s="22" t="s">
        <v>146</v>
      </c>
      <c r="AY228" s="22" t="s">
        <v>136</v>
      </c>
      <c r="BE228" s="199">
        <f>IF(N228="základní",J228,0)</f>
        <v>0</v>
      </c>
      <c r="BF228" s="199">
        <f>IF(N228="snížená",J228,0)</f>
        <v>0</v>
      </c>
      <c r="BG228" s="199">
        <f>IF(N228="zákl. přenesená",J228,0)</f>
        <v>0</v>
      </c>
      <c r="BH228" s="199">
        <f>IF(N228="sníž. přenesená",J228,0)</f>
        <v>0</v>
      </c>
      <c r="BI228" s="199">
        <f>IF(N228="nulová",J228,0)</f>
        <v>0</v>
      </c>
      <c r="BJ228" s="22" t="s">
        <v>78</v>
      </c>
      <c r="BK228" s="199">
        <f>ROUND(I228*H228,2)</f>
        <v>0</v>
      </c>
      <c r="BL228" s="22" t="s">
        <v>145</v>
      </c>
      <c r="BM228" s="22" t="s">
        <v>379</v>
      </c>
    </row>
    <row r="229" spans="2:65" s="1" customFormat="1" ht="22.5" customHeight="1">
      <c r="B229" s="39"/>
      <c r="C229" s="188" t="s">
        <v>380</v>
      </c>
      <c r="D229" s="188" t="s">
        <v>140</v>
      </c>
      <c r="E229" s="189" t="s">
        <v>381</v>
      </c>
      <c r="F229" s="190" t="s">
        <v>382</v>
      </c>
      <c r="G229" s="191" t="s">
        <v>241</v>
      </c>
      <c r="H229" s="192">
        <v>10</v>
      </c>
      <c r="I229" s="193"/>
      <c r="J229" s="194">
        <f>ROUND(I229*H229,2)</f>
        <v>0</v>
      </c>
      <c r="K229" s="190" t="s">
        <v>144</v>
      </c>
      <c r="L229" s="59"/>
      <c r="M229" s="195" t="s">
        <v>21</v>
      </c>
      <c r="N229" s="196" t="s">
        <v>44</v>
      </c>
      <c r="O229" s="40"/>
      <c r="P229" s="197">
        <f>O229*H229</f>
        <v>0</v>
      </c>
      <c r="Q229" s="197">
        <v>0</v>
      </c>
      <c r="R229" s="197">
        <f>Q229*H229</f>
        <v>0</v>
      </c>
      <c r="S229" s="197">
        <v>1.98E-3</v>
      </c>
      <c r="T229" s="198">
        <f>S229*H229</f>
        <v>1.9799999999999998E-2</v>
      </c>
      <c r="AR229" s="22" t="s">
        <v>145</v>
      </c>
      <c r="AT229" s="22" t="s">
        <v>140</v>
      </c>
      <c r="AU229" s="22" t="s">
        <v>146</v>
      </c>
      <c r="AY229" s="22" t="s">
        <v>136</v>
      </c>
      <c r="BE229" s="199">
        <f>IF(N229="základní",J229,0)</f>
        <v>0</v>
      </c>
      <c r="BF229" s="199">
        <f>IF(N229="snížená",J229,0)</f>
        <v>0</v>
      </c>
      <c r="BG229" s="199">
        <f>IF(N229="zákl. přenesená",J229,0)</f>
        <v>0</v>
      </c>
      <c r="BH229" s="199">
        <f>IF(N229="sníž. přenesená",J229,0)</f>
        <v>0</v>
      </c>
      <c r="BI229" s="199">
        <f>IF(N229="nulová",J229,0)</f>
        <v>0</v>
      </c>
      <c r="BJ229" s="22" t="s">
        <v>78</v>
      </c>
      <c r="BK229" s="199">
        <f>ROUND(I229*H229,2)</f>
        <v>0</v>
      </c>
      <c r="BL229" s="22" t="s">
        <v>145</v>
      </c>
      <c r="BM229" s="22" t="s">
        <v>383</v>
      </c>
    </row>
    <row r="230" spans="2:65" s="1" customFormat="1" ht="27">
      <c r="B230" s="39"/>
      <c r="C230" s="61"/>
      <c r="D230" s="203" t="s">
        <v>148</v>
      </c>
      <c r="E230" s="61"/>
      <c r="F230" s="204" t="s">
        <v>384</v>
      </c>
      <c r="G230" s="61"/>
      <c r="H230" s="61"/>
      <c r="I230" s="156"/>
      <c r="J230" s="61"/>
      <c r="K230" s="61"/>
      <c r="L230" s="59"/>
      <c r="M230" s="202"/>
      <c r="N230" s="40"/>
      <c r="O230" s="40"/>
      <c r="P230" s="40"/>
      <c r="Q230" s="40"/>
      <c r="R230" s="40"/>
      <c r="S230" s="40"/>
      <c r="T230" s="76"/>
      <c r="AT230" s="22" t="s">
        <v>148</v>
      </c>
      <c r="AU230" s="22" t="s">
        <v>146</v>
      </c>
    </row>
    <row r="231" spans="2:65" s="11" customFormat="1" ht="13.5">
      <c r="B231" s="205"/>
      <c r="C231" s="206"/>
      <c r="D231" s="200" t="s">
        <v>163</v>
      </c>
      <c r="E231" s="207" t="s">
        <v>21</v>
      </c>
      <c r="F231" s="208" t="s">
        <v>385</v>
      </c>
      <c r="G231" s="206"/>
      <c r="H231" s="209">
        <v>10</v>
      </c>
      <c r="I231" s="210"/>
      <c r="J231" s="206"/>
      <c r="K231" s="206"/>
      <c r="L231" s="211"/>
      <c r="M231" s="212"/>
      <c r="N231" s="213"/>
      <c r="O231" s="213"/>
      <c r="P231" s="213"/>
      <c r="Q231" s="213"/>
      <c r="R231" s="213"/>
      <c r="S231" s="213"/>
      <c r="T231" s="214"/>
      <c r="AT231" s="215" t="s">
        <v>163</v>
      </c>
      <c r="AU231" s="215" t="s">
        <v>146</v>
      </c>
      <c r="AV231" s="11" t="s">
        <v>85</v>
      </c>
      <c r="AW231" s="11" t="s">
        <v>37</v>
      </c>
      <c r="AX231" s="11" t="s">
        <v>78</v>
      </c>
      <c r="AY231" s="215" t="s">
        <v>136</v>
      </c>
    </row>
    <row r="232" spans="2:65" s="1" customFormat="1" ht="31.5" customHeight="1">
      <c r="B232" s="39"/>
      <c r="C232" s="188" t="s">
        <v>386</v>
      </c>
      <c r="D232" s="188" t="s">
        <v>140</v>
      </c>
      <c r="E232" s="189" t="s">
        <v>387</v>
      </c>
      <c r="F232" s="190" t="s">
        <v>388</v>
      </c>
      <c r="G232" s="191" t="s">
        <v>181</v>
      </c>
      <c r="H232" s="192">
        <v>19.404</v>
      </c>
      <c r="I232" s="193"/>
      <c r="J232" s="194">
        <f>ROUND(I232*H232,2)</f>
        <v>0</v>
      </c>
      <c r="K232" s="190" t="s">
        <v>144</v>
      </c>
      <c r="L232" s="59"/>
      <c r="M232" s="195" t="s">
        <v>21</v>
      </c>
      <c r="N232" s="196" t="s">
        <v>44</v>
      </c>
      <c r="O232" s="40"/>
      <c r="P232" s="197">
        <f>O232*H232</f>
        <v>0</v>
      </c>
      <c r="Q232" s="197">
        <v>0</v>
      </c>
      <c r="R232" s="197">
        <f>Q232*H232</f>
        <v>0</v>
      </c>
      <c r="S232" s="197">
        <v>2.5</v>
      </c>
      <c r="T232" s="198">
        <f>S232*H232</f>
        <v>48.51</v>
      </c>
      <c r="AR232" s="22" t="s">
        <v>145</v>
      </c>
      <c r="AT232" s="22" t="s">
        <v>140</v>
      </c>
      <c r="AU232" s="22" t="s">
        <v>146</v>
      </c>
      <c r="AY232" s="22" t="s">
        <v>136</v>
      </c>
      <c r="BE232" s="199">
        <f>IF(N232="základní",J232,0)</f>
        <v>0</v>
      </c>
      <c r="BF232" s="199">
        <f>IF(N232="snížená",J232,0)</f>
        <v>0</v>
      </c>
      <c r="BG232" s="199">
        <f>IF(N232="zákl. přenesená",J232,0)</f>
        <v>0</v>
      </c>
      <c r="BH232" s="199">
        <f>IF(N232="sníž. přenesená",J232,0)</f>
        <v>0</v>
      </c>
      <c r="BI232" s="199">
        <f>IF(N232="nulová",J232,0)</f>
        <v>0</v>
      </c>
      <c r="BJ232" s="22" t="s">
        <v>78</v>
      </c>
      <c r="BK232" s="199">
        <f>ROUND(I232*H232,2)</f>
        <v>0</v>
      </c>
      <c r="BL232" s="22" t="s">
        <v>145</v>
      </c>
      <c r="BM232" s="22" t="s">
        <v>389</v>
      </c>
    </row>
    <row r="233" spans="2:65" s="1" customFormat="1" ht="40.5">
      <c r="B233" s="39"/>
      <c r="C233" s="61"/>
      <c r="D233" s="203" t="s">
        <v>148</v>
      </c>
      <c r="E233" s="61"/>
      <c r="F233" s="204" t="s">
        <v>390</v>
      </c>
      <c r="G233" s="61"/>
      <c r="H233" s="61"/>
      <c r="I233" s="156"/>
      <c r="J233" s="61"/>
      <c r="K233" s="61"/>
      <c r="L233" s="59"/>
      <c r="M233" s="202"/>
      <c r="N233" s="40"/>
      <c r="O233" s="40"/>
      <c r="P233" s="40"/>
      <c r="Q233" s="40"/>
      <c r="R233" s="40"/>
      <c r="S233" s="40"/>
      <c r="T233" s="76"/>
      <c r="AT233" s="22" t="s">
        <v>148</v>
      </c>
      <c r="AU233" s="22" t="s">
        <v>146</v>
      </c>
    </row>
    <row r="234" spans="2:65" s="11" customFormat="1" ht="13.5">
      <c r="B234" s="205"/>
      <c r="C234" s="206"/>
      <c r="D234" s="200" t="s">
        <v>163</v>
      </c>
      <c r="E234" s="207" t="s">
        <v>21</v>
      </c>
      <c r="F234" s="208" t="s">
        <v>391</v>
      </c>
      <c r="G234" s="206"/>
      <c r="H234" s="209">
        <v>19.404</v>
      </c>
      <c r="I234" s="210"/>
      <c r="J234" s="206"/>
      <c r="K234" s="206"/>
      <c r="L234" s="211"/>
      <c r="M234" s="212"/>
      <c r="N234" s="213"/>
      <c r="O234" s="213"/>
      <c r="P234" s="213"/>
      <c r="Q234" s="213"/>
      <c r="R234" s="213"/>
      <c r="S234" s="213"/>
      <c r="T234" s="214"/>
      <c r="AT234" s="215" t="s">
        <v>163</v>
      </c>
      <c r="AU234" s="215" t="s">
        <v>146</v>
      </c>
      <c r="AV234" s="11" t="s">
        <v>85</v>
      </c>
      <c r="AW234" s="11" t="s">
        <v>37</v>
      </c>
      <c r="AX234" s="11" t="s">
        <v>78</v>
      </c>
      <c r="AY234" s="215" t="s">
        <v>136</v>
      </c>
    </row>
    <row r="235" spans="2:65" s="1" customFormat="1" ht="31.5" customHeight="1">
      <c r="B235" s="39"/>
      <c r="C235" s="188" t="s">
        <v>392</v>
      </c>
      <c r="D235" s="188" t="s">
        <v>140</v>
      </c>
      <c r="E235" s="189" t="s">
        <v>393</v>
      </c>
      <c r="F235" s="190" t="s">
        <v>394</v>
      </c>
      <c r="G235" s="191" t="s">
        <v>160</v>
      </c>
      <c r="H235" s="192">
        <v>4.9800000000000004</v>
      </c>
      <c r="I235" s="193"/>
      <c r="J235" s="194">
        <f>ROUND(I235*H235,2)</f>
        <v>0</v>
      </c>
      <c r="K235" s="190" t="s">
        <v>144</v>
      </c>
      <c r="L235" s="59"/>
      <c r="M235" s="195" t="s">
        <v>21</v>
      </c>
      <c r="N235" s="196" t="s">
        <v>44</v>
      </c>
      <c r="O235" s="40"/>
      <c r="P235" s="197">
        <f>O235*H235</f>
        <v>0</v>
      </c>
      <c r="Q235" s="197">
        <v>0</v>
      </c>
      <c r="R235" s="197">
        <f>Q235*H235</f>
        <v>0</v>
      </c>
      <c r="S235" s="197">
        <v>0.13100000000000001</v>
      </c>
      <c r="T235" s="198">
        <f>S235*H235</f>
        <v>0.65238000000000007</v>
      </c>
      <c r="AR235" s="22" t="s">
        <v>145</v>
      </c>
      <c r="AT235" s="22" t="s">
        <v>140</v>
      </c>
      <c r="AU235" s="22" t="s">
        <v>146</v>
      </c>
      <c r="AY235" s="22" t="s">
        <v>136</v>
      </c>
      <c r="BE235" s="199">
        <f>IF(N235="základní",J235,0)</f>
        <v>0</v>
      </c>
      <c r="BF235" s="199">
        <f>IF(N235="snížená",J235,0)</f>
        <v>0</v>
      </c>
      <c r="BG235" s="199">
        <f>IF(N235="zákl. přenesená",J235,0)</f>
        <v>0</v>
      </c>
      <c r="BH235" s="199">
        <f>IF(N235="sníž. přenesená",J235,0)</f>
        <v>0</v>
      </c>
      <c r="BI235" s="199">
        <f>IF(N235="nulová",J235,0)</f>
        <v>0</v>
      </c>
      <c r="BJ235" s="22" t="s">
        <v>78</v>
      </c>
      <c r="BK235" s="199">
        <f>ROUND(I235*H235,2)</f>
        <v>0</v>
      </c>
      <c r="BL235" s="22" t="s">
        <v>145</v>
      </c>
      <c r="BM235" s="22" t="s">
        <v>395</v>
      </c>
    </row>
    <row r="236" spans="2:65" s="11" customFormat="1" ht="13.5">
      <c r="B236" s="205"/>
      <c r="C236" s="206"/>
      <c r="D236" s="200" t="s">
        <v>163</v>
      </c>
      <c r="E236" s="207" t="s">
        <v>21</v>
      </c>
      <c r="F236" s="208" t="s">
        <v>396</v>
      </c>
      <c r="G236" s="206"/>
      <c r="H236" s="209">
        <v>4.9800000000000004</v>
      </c>
      <c r="I236" s="210"/>
      <c r="J236" s="206"/>
      <c r="K236" s="206"/>
      <c r="L236" s="211"/>
      <c r="M236" s="212"/>
      <c r="N236" s="213"/>
      <c r="O236" s="213"/>
      <c r="P236" s="213"/>
      <c r="Q236" s="213"/>
      <c r="R236" s="213"/>
      <c r="S236" s="213"/>
      <c r="T236" s="214"/>
      <c r="AT236" s="215" t="s">
        <v>163</v>
      </c>
      <c r="AU236" s="215" t="s">
        <v>146</v>
      </c>
      <c r="AV236" s="11" t="s">
        <v>85</v>
      </c>
      <c r="AW236" s="11" t="s">
        <v>37</v>
      </c>
      <c r="AX236" s="11" t="s">
        <v>78</v>
      </c>
      <c r="AY236" s="215" t="s">
        <v>136</v>
      </c>
    </row>
    <row r="237" spans="2:65" s="1" customFormat="1" ht="22.5" customHeight="1">
      <c r="B237" s="39"/>
      <c r="C237" s="188" t="s">
        <v>303</v>
      </c>
      <c r="D237" s="188" t="s">
        <v>140</v>
      </c>
      <c r="E237" s="189" t="s">
        <v>397</v>
      </c>
      <c r="F237" s="190" t="s">
        <v>398</v>
      </c>
      <c r="G237" s="191" t="s">
        <v>181</v>
      </c>
      <c r="H237" s="192">
        <v>0.79500000000000004</v>
      </c>
      <c r="I237" s="193"/>
      <c r="J237" s="194">
        <f>ROUND(I237*H237,2)</f>
        <v>0</v>
      </c>
      <c r="K237" s="190" t="s">
        <v>144</v>
      </c>
      <c r="L237" s="59"/>
      <c r="M237" s="195" t="s">
        <v>21</v>
      </c>
      <c r="N237" s="196" t="s">
        <v>44</v>
      </c>
      <c r="O237" s="40"/>
      <c r="P237" s="197">
        <f>O237*H237</f>
        <v>0</v>
      </c>
      <c r="Q237" s="197">
        <v>0</v>
      </c>
      <c r="R237" s="197">
        <f>Q237*H237</f>
        <v>0</v>
      </c>
      <c r="S237" s="197">
        <v>2.2000000000000002</v>
      </c>
      <c r="T237" s="198">
        <f>S237*H237</f>
        <v>1.7490000000000003</v>
      </c>
      <c r="AR237" s="22" t="s">
        <v>145</v>
      </c>
      <c r="AT237" s="22" t="s">
        <v>140</v>
      </c>
      <c r="AU237" s="22" t="s">
        <v>146</v>
      </c>
      <c r="AY237" s="22" t="s">
        <v>136</v>
      </c>
      <c r="BE237" s="199">
        <f>IF(N237="základní",J237,0)</f>
        <v>0</v>
      </c>
      <c r="BF237" s="199">
        <f>IF(N237="snížená",J237,0)</f>
        <v>0</v>
      </c>
      <c r="BG237" s="199">
        <f>IF(N237="zákl. přenesená",J237,0)</f>
        <v>0</v>
      </c>
      <c r="BH237" s="199">
        <f>IF(N237="sníž. přenesená",J237,0)</f>
        <v>0</v>
      </c>
      <c r="BI237" s="199">
        <f>IF(N237="nulová",J237,0)</f>
        <v>0</v>
      </c>
      <c r="BJ237" s="22" t="s">
        <v>78</v>
      </c>
      <c r="BK237" s="199">
        <f>ROUND(I237*H237,2)</f>
        <v>0</v>
      </c>
      <c r="BL237" s="22" t="s">
        <v>145</v>
      </c>
      <c r="BM237" s="22" t="s">
        <v>399</v>
      </c>
    </row>
    <row r="238" spans="2:65" s="1" customFormat="1" ht="40.5">
      <c r="B238" s="39"/>
      <c r="C238" s="61"/>
      <c r="D238" s="203" t="s">
        <v>148</v>
      </c>
      <c r="E238" s="61"/>
      <c r="F238" s="204" t="s">
        <v>400</v>
      </c>
      <c r="G238" s="61"/>
      <c r="H238" s="61"/>
      <c r="I238" s="156"/>
      <c r="J238" s="61"/>
      <c r="K238" s="61"/>
      <c r="L238" s="59"/>
      <c r="M238" s="202"/>
      <c r="N238" s="40"/>
      <c r="O238" s="40"/>
      <c r="P238" s="40"/>
      <c r="Q238" s="40"/>
      <c r="R238" s="40"/>
      <c r="S238" s="40"/>
      <c r="T238" s="76"/>
      <c r="AT238" s="22" t="s">
        <v>148</v>
      </c>
      <c r="AU238" s="22" t="s">
        <v>146</v>
      </c>
    </row>
    <row r="239" spans="2:65" s="11" customFormat="1" ht="13.5">
      <c r="B239" s="205"/>
      <c r="C239" s="206"/>
      <c r="D239" s="200" t="s">
        <v>163</v>
      </c>
      <c r="E239" s="207" t="s">
        <v>21</v>
      </c>
      <c r="F239" s="208" t="s">
        <v>401</v>
      </c>
      <c r="G239" s="206"/>
      <c r="H239" s="209">
        <v>0.79500000000000004</v>
      </c>
      <c r="I239" s="210"/>
      <c r="J239" s="206"/>
      <c r="K239" s="206"/>
      <c r="L239" s="211"/>
      <c r="M239" s="212"/>
      <c r="N239" s="213"/>
      <c r="O239" s="213"/>
      <c r="P239" s="213"/>
      <c r="Q239" s="213"/>
      <c r="R239" s="213"/>
      <c r="S239" s="213"/>
      <c r="T239" s="214"/>
      <c r="AT239" s="215" t="s">
        <v>163</v>
      </c>
      <c r="AU239" s="215" t="s">
        <v>146</v>
      </c>
      <c r="AV239" s="11" t="s">
        <v>85</v>
      </c>
      <c r="AW239" s="11" t="s">
        <v>37</v>
      </c>
      <c r="AX239" s="11" t="s">
        <v>78</v>
      </c>
      <c r="AY239" s="215" t="s">
        <v>136</v>
      </c>
    </row>
    <row r="240" spans="2:65" s="1" customFormat="1" ht="22.5" customHeight="1">
      <c r="B240" s="39"/>
      <c r="C240" s="188" t="s">
        <v>402</v>
      </c>
      <c r="D240" s="188" t="s">
        <v>140</v>
      </c>
      <c r="E240" s="189" t="s">
        <v>403</v>
      </c>
      <c r="F240" s="190" t="s">
        <v>404</v>
      </c>
      <c r="G240" s="191" t="s">
        <v>160</v>
      </c>
      <c r="H240" s="192">
        <v>10.377000000000001</v>
      </c>
      <c r="I240" s="193"/>
      <c r="J240" s="194">
        <f>ROUND(I240*H240,2)</f>
        <v>0</v>
      </c>
      <c r="K240" s="190" t="s">
        <v>144</v>
      </c>
      <c r="L240" s="59"/>
      <c r="M240" s="195" t="s">
        <v>21</v>
      </c>
      <c r="N240" s="196" t="s">
        <v>44</v>
      </c>
      <c r="O240" s="40"/>
      <c r="P240" s="197">
        <f>O240*H240</f>
        <v>0</v>
      </c>
      <c r="Q240" s="197">
        <v>0</v>
      </c>
      <c r="R240" s="197">
        <f>Q240*H240</f>
        <v>0</v>
      </c>
      <c r="S240" s="197">
        <v>0.432</v>
      </c>
      <c r="T240" s="198">
        <f>S240*H240</f>
        <v>4.4828640000000002</v>
      </c>
      <c r="AR240" s="22" t="s">
        <v>145</v>
      </c>
      <c r="AT240" s="22" t="s">
        <v>140</v>
      </c>
      <c r="AU240" s="22" t="s">
        <v>146</v>
      </c>
      <c r="AY240" s="22" t="s">
        <v>136</v>
      </c>
      <c r="BE240" s="199">
        <f>IF(N240="základní",J240,0)</f>
        <v>0</v>
      </c>
      <c r="BF240" s="199">
        <f>IF(N240="snížená",J240,0)</f>
        <v>0</v>
      </c>
      <c r="BG240" s="199">
        <f>IF(N240="zákl. přenesená",J240,0)</f>
        <v>0</v>
      </c>
      <c r="BH240" s="199">
        <f>IF(N240="sníž. přenesená",J240,0)</f>
        <v>0</v>
      </c>
      <c r="BI240" s="199">
        <f>IF(N240="nulová",J240,0)</f>
        <v>0</v>
      </c>
      <c r="BJ240" s="22" t="s">
        <v>78</v>
      </c>
      <c r="BK240" s="199">
        <f>ROUND(I240*H240,2)</f>
        <v>0</v>
      </c>
      <c r="BL240" s="22" t="s">
        <v>145</v>
      </c>
      <c r="BM240" s="22" t="s">
        <v>405</v>
      </c>
    </row>
    <row r="241" spans="2:65" s="11" customFormat="1" ht="13.5">
      <c r="B241" s="205"/>
      <c r="C241" s="206"/>
      <c r="D241" s="200" t="s">
        <v>163</v>
      </c>
      <c r="E241" s="207" t="s">
        <v>21</v>
      </c>
      <c r="F241" s="208" t="s">
        <v>406</v>
      </c>
      <c r="G241" s="206"/>
      <c r="H241" s="209">
        <v>10.377000000000001</v>
      </c>
      <c r="I241" s="210"/>
      <c r="J241" s="206"/>
      <c r="K241" s="206"/>
      <c r="L241" s="211"/>
      <c r="M241" s="212"/>
      <c r="N241" s="213"/>
      <c r="O241" s="213"/>
      <c r="P241" s="213"/>
      <c r="Q241" s="213"/>
      <c r="R241" s="213"/>
      <c r="S241" s="213"/>
      <c r="T241" s="214"/>
      <c r="AT241" s="215" t="s">
        <v>163</v>
      </c>
      <c r="AU241" s="215" t="s">
        <v>146</v>
      </c>
      <c r="AV241" s="11" t="s">
        <v>85</v>
      </c>
      <c r="AW241" s="11" t="s">
        <v>37</v>
      </c>
      <c r="AX241" s="11" t="s">
        <v>78</v>
      </c>
      <c r="AY241" s="215" t="s">
        <v>136</v>
      </c>
    </row>
    <row r="242" spans="2:65" s="1" customFormat="1" ht="22.5" customHeight="1">
      <c r="B242" s="39"/>
      <c r="C242" s="188" t="s">
        <v>407</v>
      </c>
      <c r="D242" s="188" t="s">
        <v>140</v>
      </c>
      <c r="E242" s="189" t="s">
        <v>408</v>
      </c>
      <c r="F242" s="190" t="s">
        <v>409</v>
      </c>
      <c r="G242" s="191" t="s">
        <v>241</v>
      </c>
      <c r="H242" s="192">
        <v>37.1</v>
      </c>
      <c r="I242" s="193"/>
      <c r="J242" s="194">
        <f>ROUND(I242*H242,2)</f>
        <v>0</v>
      </c>
      <c r="K242" s="190" t="s">
        <v>144</v>
      </c>
      <c r="L242" s="59"/>
      <c r="M242" s="195" t="s">
        <v>21</v>
      </c>
      <c r="N242" s="196" t="s">
        <v>44</v>
      </c>
      <c r="O242" s="40"/>
      <c r="P242" s="197">
        <f>O242*H242</f>
        <v>0</v>
      </c>
      <c r="Q242" s="197">
        <v>0</v>
      </c>
      <c r="R242" s="197">
        <f>Q242*H242</f>
        <v>0</v>
      </c>
      <c r="S242" s="197">
        <v>7.0000000000000007E-2</v>
      </c>
      <c r="T242" s="198">
        <f>S242*H242</f>
        <v>2.5970000000000004</v>
      </c>
      <c r="AR242" s="22" t="s">
        <v>145</v>
      </c>
      <c r="AT242" s="22" t="s">
        <v>140</v>
      </c>
      <c r="AU242" s="22" t="s">
        <v>146</v>
      </c>
      <c r="AY242" s="22" t="s">
        <v>136</v>
      </c>
      <c r="BE242" s="199">
        <f>IF(N242="základní",J242,0)</f>
        <v>0</v>
      </c>
      <c r="BF242" s="199">
        <f>IF(N242="snížená",J242,0)</f>
        <v>0</v>
      </c>
      <c r="BG242" s="199">
        <f>IF(N242="zákl. přenesená",J242,0)</f>
        <v>0</v>
      </c>
      <c r="BH242" s="199">
        <f>IF(N242="sníž. přenesená",J242,0)</f>
        <v>0</v>
      </c>
      <c r="BI242" s="199">
        <f>IF(N242="nulová",J242,0)</f>
        <v>0</v>
      </c>
      <c r="BJ242" s="22" t="s">
        <v>78</v>
      </c>
      <c r="BK242" s="199">
        <f>ROUND(I242*H242,2)</f>
        <v>0</v>
      </c>
      <c r="BL242" s="22" t="s">
        <v>145</v>
      </c>
      <c r="BM242" s="22" t="s">
        <v>410</v>
      </c>
    </row>
    <row r="243" spans="2:65" s="11" customFormat="1" ht="13.5">
      <c r="B243" s="205"/>
      <c r="C243" s="206"/>
      <c r="D243" s="200" t="s">
        <v>163</v>
      </c>
      <c r="E243" s="207" t="s">
        <v>21</v>
      </c>
      <c r="F243" s="208" t="s">
        <v>411</v>
      </c>
      <c r="G243" s="206"/>
      <c r="H243" s="209">
        <v>37.1</v>
      </c>
      <c r="I243" s="210"/>
      <c r="J243" s="206"/>
      <c r="K243" s="206"/>
      <c r="L243" s="211"/>
      <c r="M243" s="212"/>
      <c r="N243" s="213"/>
      <c r="O243" s="213"/>
      <c r="P243" s="213"/>
      <c r="Q243" s="213"/>
      <c r="R243" s="213"/>
      <c r="S243" s="213"/>
      <c r="T243" s="214"/>
      <c r="AT243" s="215" t="s">
        <v>163</v>
      </c>
      <c r="AU243" s="215" t="s">
        <v>146</v>
      </c>
      <c r="AV243" s="11" t="s">
        <v>85</v>
      </c>
      <c r="AW243" s="11" t="s">
        <v>37</v>
      </c>
      <c r="AX243" s="11" t="s">
        <v>78</v>
      </c>
      <c r="AY243" s="215" t="s">
        <v>136</v>
      </c>
    </row>
    <row r="244" spans="2:65" s="1" customFormat="1" ht="31.5" customHeight="1">
      <c r="B244" s="39"/>
      <c r="C244" s="188" t="s">
        <v>412</v>
      </c>
      <c r="D244" s="188" t="s">
        <v>140</v>
      </c>
      <c r="E244" s="189" t="s">
        <v>413</v>
      </c>
      <c r="F244" s="190" t="s">
        <v>414</v>
      </c>
      <c r="G244" s="191" t="s">
        <v>160</v>
      </c>
      <c r="H244" s="192">
        <v>2.7130000000000001</v>
      </c>
      <c r="I244" s="193"/>
      <c r="J244" s="194">
        <f>ROUND(I244*H244,2)</f>
        <v>0</v>
      </c>
      <c r="K244" s="190" t="s">
        <v>144</v>
      </c>
      <c r="L244" s="59"/>
      <c r="M244" s="195" t="s">
        <v>21</v>
      </c>
      <c r="N244" s="196" t="s">
        <v>44</v>
      </c>
      <c r="O244" s="40"/>
      <c r="P244" s="197">
        <f>O244*H244</f>
        <v>0</v>
      </c>
      <c r="Q244" s="197">
        <v>0</v>
      </c>
      <c r="R244" s="197">
        <f>Q244*H244</f>
        <v>0</v>
      </c>
      <c r="S244" s="197">
        <v>0.27200000000000002</v>
      </c>
      <c r="T244" s="198">
        <f>S244*H244</f>
        <v>0.73793600000000004</v>
      </c>
      <c r="AR244" s="22" t="s">
        <v>145</v>
      </c>
      <c r="AT244" s="22" t="s">
        <v>140</v>
      </c>
      <c r="AU244" s="22" t="s">
        <v>146</v>
      </c>
      <c r="AY244" s="22" t="s">
        <v>136</v>
      </c>
      <c r="BE244" s="199">
        <f>IF(N244="základní",J244,0)</f>
        <v>0</v>
      </c>
      <c r="BF244" s="199">
        <f>IF(N244="snížená",J244,0)</f>
        <v>0</v>
      </c>
      <c r="BG244" s="199">
        <f>IF(N244="zákl. přenesená",J244,0)</f>
        <v>0</v>
      </c>
      <c r="BH244" s="199">
        <f>IF(N244="sníž. přenesená",J244,0)</f>
        <v>0</v>
      </c>
      <c r="BI244" s="199">
        <f>IF(N244="nulová",J244,0)</f>
        <v>0</v>
      </c>
      <c r="BJ244" s="22" t="s">
        <v>78</v>
      </c>
      <c r="BK244" s="199">
        <f>ROUND(I244*H244,2)</f>
        <v>0</v>
      </c>
      <c r="BL244" s="22" t="s">
        <v>145</v>
      </c>
      <c r="BM244" s="22" t="s">
        <v>415</v>
      </c>
    </row>
    <row r="245" spans="2:65" s="11" customFormat="1" ht="13.5">
      <c r="B245" s="205"/>
      <c r="C245" s="206"/>
      <c r="D245" s="203" t="s">
        <v>163</v>
      </c>
      <c r="E245" s="216" t="s">
        <v>21</v>
      </c>
      <c r="F245" s="217" t="s">
        <v>416</v>
      </c>
      <c r="G245" s="206"/>
      <c r="H245" s="218">
        <v>2.7130000000000001</v>
      </c>
      <c r="I245" s="210"/>
      <c r="J245" s="206"/>
      <c r="K245" s="206"/>
      <c r="L245" s="211"/>
      <c r="M245" s="212"/>
      <c r="N245" s="213"/>
      <c r="O245" s="213"/>
      <c r="P245" s="213"/>
      <c r="Q245" s="213"/>
      <c r="R245" s="213"/>
      <c r="S245" s="213"/>
      <c r="T245" s="214"/>
      <c r="AT245" s="215" t="s">
        <v>163</v>
      </c>
      <c r="AU245" s="215" t="s">
        <v>146</v>
      </c>
      <c r="AV245" s="11" t="s">
        <v>85</v>
      </c>
      <c r="AW245" s="11" t="s">
        <v>37</v>
      </c>
      <c r="AX245" s="11" t="s">
        <v>78</v>
      </c>
      <c r="AY245" s="215" t="s">
        <v>136</v>
      </c>
    </row>
    <row r="246" spans="2:65" s="10" customFormat="1" ht="22.35" customHeight="1">
      <c r="B246" s="169"/>
      <c r="C246" s="170"/>
      <c r="D246" s="185" t="s">
        <v>72</v>
      </c>
      <c r="E246" s="186" t="s">
        <v>417</v>
      </c>
      <c r="F246" s="186" t="s">
        <v>418</v>
      </c>
      <c r="G246" s="170"/>
      <c r="H246" s="170"/>
      <c r="I246" s="173"/>
      <c r="J246" s="187">
        <f>BK246</f>
        <v>0</v>
      </c>
      <c r="K246" s="170"/>
      <c r="L246" s="175"/>
      <c r="M246" s="176"/>
      <c r="N246" s="177"/>
      <c r="O246" s="177"/>
      <c r="P246" s="178">
        <f>SUM(P247:P253)</f>
        <v>0</v>
      </c>
      <c r="Q246" s="177"/>
      <c r="R246" s="178">
        <f>SUM(R247:R253)</f>
        <v>0</v>
      </c>
      <c r="S246" s="177"/>
      <c r="T246" s="179">
        <f>SUM(T247:T253)</f>
        <v>0.46804999999999997</v>
      </c>
      <c r="AR246" s="180" t="s">
        <v>78</v>
      </c>
      <c r="AT246" s="181" t="s">
        <v>72</v>
      </c>
      <c r="AU246" s="181" t="s">
        <v>85</v>
      </c>
      <c r="AY246" s="180" t="s">
        <v>136</v>
      </c>
      <c r="BK246" s="182">
        <f>SUM(BK247:BK253)</f>
        <v>0</v>
      </c>
    </row>
    <row r="247" spans="2:65" s="1" customFormat="1" ht="57" customHeight="1">
      <c r="B247" s="39"/>
      <c r="C247" s="188" t="s">
        <v>419</v>
      </c>
      <c r="D247" s="188" t="s">
        <v>140</v>
      </c>
      <c r="E247" s="189" t="s">
        <v>420</v>
      </c>
      <c r="F247" s="190" t="s">
        <v>421</v>
      </c>
      <c r="G247" s="191" t="s">
        <v>160</v>
      </c>
      <c r="H247" s="192">
        <v>6</v>
      </c>
      <c r="I247" s="193"/>
      <c r="J247" s="194">
        <f>ROUND(I247*H247,2)</f>
        <v>0</v>
      </c>
      <c r="K247" s="190" t="s">
        <v>144</v>
      </c>
      <c r="L247" s="59"/>
      <c r="M247" s="195" t="s">
        <v>21</v>
      </c>
      <c r="N247" s="196" t="s">
        <v>44</v>
      </c>
      <c r="O247" s="40"/>
      <c r="P247" s="197">
        <f>O247*H247</f>
        <v>0</v>
      </c>
      <c r="Q247" s="197">
        <v>0</v>
      </c>
      <c r="R247" s="197">
        <f>Q247*H247</f>
        <v>0</v>
      </c>
      <c r="S247" s="197">
        <v>0</v>
      </c>
      <c r="T247" s="198">
        <f>S247*H247</f>
        <v>0</v>
      </c>
      <c r="AR247" s="22" t="s">
        <v>145</v>
      </c>
      <c r="AT247" s="22" t="s">
        <v>140</v>
      </c>
      <c r="AU247" s="22" t="s">
        <v>146</v>
      </c>
      <c r="AY247" s="22" t="s">
        <v>136</v>
      </c>
      <c r="BE247" s="199">
        <f>IF(N247="základní",J247,0)</f>
        <v>0</v>
      </c>
      <c r="BF247" s="199">
        <f>IF(N247="snížená",J247,0)</f>
        <v>0</v>
      </c>
      <c r="BG247" s="199">
        <f>IF(N247="zákl. přenesená",J247,0)</f>
        <v>0</v>
      </c>
      <c r="BH247" s="199">
        <f>IF(N247="sníž. přenesená",J247,0)</f>
        <v>0</v>
      </c>
      <c r="BI247" s="199">
        <f>IF(N247="nulová",J247,0)</f>
        <v>0</v>
      </c>
      <c r="BJ247" s="22" t="s">
        <v>78</v>
      </c>
      <c r="BK247" s="199">
        <f>ROUND(I247*H247,2)</f>
        <v>0</v>
      </c>
      <c r="BL247" s="22" t="s">
        <v>145</v>
      </c>
      <c r="BM247" s="22" t="s">
        <v>422</v>
      </c>
    </row>
    <row r="248" spans="2:65" s="1" customFormat="1" ht="81">
      <c r="B248" s="39"/>
      <c r="C248" s="61"/>
      <c r="D248" s="203" t="s">
        <v>148</v>
      </c>
      <c r="E248" s="61"/>
      <c r="F248" s="204" t="s">
        <v>423</v>
      </c>
      <c r="G248" s="61"/>
      <c r="H248" s="61"/>
      <c r="I248" s="156"/>
      <c r="J248" s="61"/>
      <c r="K248" s="61"/>
      <c r="L248" s="59"/>
      <c r="M248" s="202"/>
      <c r="N248" s="40"/>
      <c r="O248" s="40"/>
      <c r="P248" s="40"/>
      <c r="Q248" s="40"/>
      <c r="R248" s="40"/>
      <c r="S248" s="40"/>
      <c r="T248" s="76"/>
      <c r="AT248" s="22" t="s">
        <v>148</v>
      </c>
      <c r="AU248" s="22" t="s">
        <v>146</v>
      </c>
    </row>
    <row r="249" spans="2:65" s="11" customFormat="1" ht="13.5">
      <c r="B249" s="205"/>
      <c r="C249" s="206"/>
      <c r="D249" s="200" t="s">
        <v>163</v>
      </c>
      <c r="E249" s="207" t="s">
        <v>21</v>
      </c>
      <c r="F249" s="208" t="s">
        <v>164</v>
      </c>
      <c r="G249" s="206"/>
      <c r="H249" s="209">
        <v>6</v>
      </c>
      <c r="I249" s="210"/>
      <c r="J249" s="206"/>
      <c r="K249" s="206"/>
      <c r="L249" s="211"/>
      <c r="M249" s="212"/>
      <c r="N249" s="213"/>
      <c r="O249" s="213"/>
      <c r="P249" s="213"/>
      <c r="Q249" s="213"/>
      <c r="R249" s="213"/>
      <c r="S249" s="213"/>
      <c r="T249" s="214"/>
      <c r="AT249" s="215" t="s">
        <v>163</v>
      </c>
      <c r="AU249" s="215" t="s">
        <v>146</v>
      </c>
      <c r="AV249" s="11" t="s">
        <v>85</v>
      </c>
      <c r="AW249" s="11" t="s">
        <v>37</v>
      </c>
      <c r="AX249" s="11" t="s">
        <v>78</v>
      </c>
      <c r="AY249" s="215" t="s">
        <v>136</v>
      </c>
    </row>
    <row r="250" spans="2:65" s="1" customFormat="1" ht="22.5" customHeight="1">
      <c r="B250" s="39"/>
      <c r="C250" s="188" t="s">
        <v>424</v>
      </c>
      <c r="D250" s="188" t="s">
        <v>140</v>
      </c>
      <c r="E250" s="189" t="s">
        <v>425</v>
      </c>
      <c r="F250" s="190" t="s">
        <v>426</v>
      </c>
      <c r="G250" s="191" t="s">
        <v>241</v>
      </c>
      <c r="H250" s="192">
        <v>12.65</v>
      </c>
      <c r="I250" s="193"/>
      <c r="J250" s="194">
        <f>ROUND(I250*H250,2)</f>
        <v>0</v>
      </c>
      <c r="K250" s="190" t="s">
        <v>144</v>
      </c>
      <c r="L250" s="59"/>
      <c r="M250" s="195" t="s">
        <v>21</v>
      </c>
      <c r="N250" s="196" t="s">
        <v>44</v>
      </c>
      <c r="O250" s="40"/>
      <c r="P250" s="197">
        <f>O250*H250</f>
        <v>0</v>
      </c>
      <c r="Q250" s="197">
        <v>0</v>
      </c>
      <c r="R250" s="197">
        <f>Q250*H250</f>
        <v>0</v>
      </c>
      <c r="S250" s="197">
        <v>3.6999999999999998E-2</v>
      </c>
      <c r="T250" s="198">
        <f>S250*H250</f>
        <v>0.46804999999999997</v>
      </c>
      <c r="AR250" s="22" t="s">
        <v>145</v>
      </c>
      <c r="AT250" s="22" t="s">
        <v>140</v>
      </c>
      <c r="AU250" s="22" t="s">
        <v>146</v>
      </c>
      <c r="AY250" s="22" t="s">
        <v>136</v>
      </c>
      <c r="BE250" s="199">
        <f>IF(N250="základní",J250,0)</f>
        <v>0</v>
      </c>
      <c r="BF250" s="199">
        <f>IF(N250="snížená",J250,0)</f>
        <v>0</v>
      </c>
      <c r="BG250" s="199">
        <f>IF(N250="zákl. přenesená",J250,0)</f>
        <v>0</v>
      </c>
      <c r="BH250" s="199">
        <f>IF(N250="sníž. přenesená",J250,0)</f>
        <v>0</v>
      </c>
      <c r="BI250" s="199">
        <f>IF(N250="nulová",J250,0)</f>
        <v>0</v>
      </c>
      <c r="BJ250" s="22" t="s">
        <v>78</v>
      </c>
      <c r="BK250" s="199">
        <f>ROUND(I250*H250,2)</f>
        <v>0</v>
      </c>
      <c r="BL250" s="22" t="s">
        <v>145</v>
      </c>
      <c r="BM250" s="22" t="s">
        <v>427</v>
      </c>
    </row>
    <row r="251" spans="2:65" s="11" customFormat="1" ht="13.5">
      <c r="B251" s="205"/>
      <c r="C251" s="206"/>
      <c r="D251" s="200" t="s">
        <v>163</v>
      </c>
      <c r="E251" s="207" t="s">
        <v>21</v>
      </c>
      <c r="F251" s="208" t="s">
        <v>428</v>
      </c>
      <c r="G251" s="206"/>
      <c r="H251" s="209">
        <v>12.65</v>
      </c>
      <c r="I251" s="210"/>
      <c r="J251" s="206"/>
      <c r="K251" s="206"/>
      <c r="L251" s="211"/>
      <c r="M251" s="212"/>
      <c r="N251" s="213"/>
      <c r="O251" s="213"/>
      <c r="P251" s="213"/>
      <c r="Q251" s="213"/>
      <c r="R251" s="213"/>
      <c r="S251" s="213"/>
      <c r="T251" s="214"/>
      <c r="AT251" s="215" t="s">
        <v>163</v>
      </c>
      <c r="AU251" s="215" t="s">
        <v>146</v>
      </c>
      <c r="AV251" s="11" t="s">
        <v>85</v>
      </c>
      <c r="AW251" s="11" t="s">
        <v>37</v>
      </c>
      <c r="AX251" s="11" t="s">
        <v>78</v>
      </c>
      <c r="AY251" s="215" t="s">
        <v>136</v>
      </c>
    </row>
    <row r="252" spans="2:65" s="1" customFormat="1" ht="22.5" customHeight="1">
      <c r="B252" s="39"/>
      <c r="C252" s="188" t="s">
        <v>429</v>
      </c>
      <c r="D252" s="188" t="s">
        <v>140</v>
      </c>
      <c r="E252" s="189" t="s">
        <v>430</v>
      </c>
      <c r="F252" s="190" t="s">
        <v>431</v>
      </c>
      <c r="G252" s="191" t="s">
        <v>241</v>
      </c>
      <c r="H252" s="192">
        <v>12.55</v>
      </c>
      <c r="I252" s="193"/>
      <c r="J252" s="194">
        <f>ROUND(I252*H252,2)</f>
        <v>0</v>
      </c>
      <c r="K252" s="190" t="s">
        <v>144</v>
      </c>
      <c r="L252" s="59"/>
      <c r="M252" s="195" t="s">
        <v>21</v>
      </c>
      <c r="N252" s="196" t="s">
        <v>44</v>
      </c>
      <c r="O252" s="40"/>
      <c r="P252" s="197">
        <f>O252*H252</f>
        <v>0</v>
      </c>
      <c r="Q252" s="197">
        <v>0</v>
      </c>
      <c r="R252" s="197">
        <f>Q252*H252</f>
        <v>0</v>
      </c>
      <c r="S252" s="197">
        <v>0</v>
      </c>
      <c r="T252" s="198">
        <f>S252*H252</f>
        <v>0</v>
      </c>
      <c r="AR252" s="22" t="s">
        <v>145</v>
      </c>
      <c r="AT252" s="22" t="s">
        <v>140</v>
      </c>
      <c r="AU252" s="22" t="s">
        <v>146</v>
      </c>
      <c r="AY252" s="22" t="s">
        <v>136</v>
      </c>
      <c r="BE252" s="199">
        <f>IF(N252="základní",J252,0)</f>
        <v>0</v>
      </c>
      <c r="BF252" s="199">
        <f>IF(N252="snížená",J252,0)</f>
        <v>0</v>
      </c>
      <c r="BG252" s="199">
        <f>IF(N252="zákl. přenesená",J252,0)</f>
        <v>0</v>
      </c>
      <c r="BH252" s="199">
        <f>IF(N252="sníž. přenesená",J252,0)</f>
        <v>0</v>
      </c>
      <c r="BI252" s="199">
        <f>IF(N252="nulová",J252,0)</f>
        <v>0</v>
      </c>
      <c r="BJ252" s="22" t="s">
        <v>78</v>
      </c>
      <c r="BK252" s="199">
        <f>ROUND(I252*H252,2)</f>
        <v>0</v>
      </c>
      <c r="BL252" s="22" t="s">
        <v>145</v>
      </c>
      <c r="BM252" s="22" t="s">
        <v>432</v>
      </c>
    </row>
    <row r="253" spans="2:65" s="11" customFormat="1" ht="13.5">
      <c r="B253" s="205"/>
      <c r="C253" s="206"/>
      <c r="D253" s="203" t="s">
        <v>163</v>
      </c>
      <c r="E253" s="216" t="s">
        <v>21</v>
      </c>
      <c r="F253" s="217" t="s">
        <v>433</v>
      </c>
      <c r="G253" s="206"/>
      <c r="H253" s="218">
        <v>12.55</v>
      </c>
      <c r="I253" s="210"/>
      <c r="J253" s="206"/>
      <c r="K253" s="206"/>
      <c r="L253" s="211"/>
      <c r="M253" s="212"/>
      <c r="N253" s="213"/>
      <c r="O253" s="213"/>
      <c r="P253" s="213"/>
      <c r="Q253" s="213"/>
      <c r="R253" s="213"/>
      <c r="S253" s="213"/>
      <c r="T253" s="214"/>
      <c r="AT253" s="215" t="s">
        <v>163</v>
      </c>
      <c r="AU253" s="215" t="s">
        <v>146</v>
      </c>
      <c r="AV253" s="11" t="s">
        <v>85</v>
      </c>
      <c r="AW253" s="11" t="s">
        <v>37</v>
      </c>
      <c r="AX253" s="11" t="s">
        <v>78</v>
      </c>
      <c r="AY253" s="215" t="s">
        <v>136</v>
      </c>
    </row>
    <row r="254" spans="2:65" s="10" customFormat="1" ht="22.35" customHeight="1">
      <c r="B254" s="169"/>
      <c r="C254" s="170"/>
      <c r="D254" s="185" t="s">
        <v>72</v>
      </c>
      <c r="E254" s="186" t="s">
        <v>434</v>
      </c>
      <c r="F254" s="186" t="s">
        <v>435</v>
      </c>
      <c r="G254" s="170"/>
      <c r="H254" s="170"/>
      <c r="I254" s="173"/>
      <c r="J254" s="187">
        <f>BK254</f>
        <v>0</v>
      </c>
      <c r="K254" s="170"/>
      <c r="L254" s="175"/>
      <c r="M254" s="176"/>
      <c r="N254" s="177"/>
      <c r="O254" s="177"/>
      <c r="P254" s="178">
        <f>SUM(P255:P287)</f>
        <v>0</v>
      </c>
      <c r="Q254" s="177"/>
      <c r="R254" s="178">
        <f>SUM(R255:R287)</f>
        <v>2.97411497</v>
      </c>
      <c r="S254" s="177"/>
      <c r="T254" s="179">
        <f>SUM(T255:T287)</f>
        <v>0</v>
      </c>
      <c r="AR254" s="180" t="s">
        <v>78</v>
      </c>
      <c r="AT254" s="181" t="s">
        <v>72</v>
      </c>
      <c r="AU254" s="181" t="s">
        <v>85</v>
      </c>
      <c r="AY254" s="180" t="s">
        <v>136</v>
      </c>
      <c r="BK254" s="182">
        <f>SUM(BK255:BK287)</f>
        <v>0</v>
      </c>
    </row>
    <row r="255" spans="2:65" s="1" customFormat="1" ht="22.5" customHeight="1">
      <c r="B255" s="39"/>
      <c r="C255" s="188" t="s">
        <v>436</v>
      </c>
      <c r="D255" s="188" t="s">
        <v>140</v>
      </c>
      <c r="E255" s="189" t="s">
        <v>437</v>
      </c>
      <c r="F255" s="190" t="s">
        <v>438</v>
      </c>
      <c r="G255" s="191" t="s">
        <v>160</v>
      </c>
      <c r="H255" s="192">
        <v>100</v>
      </c>
      <c r="I255" s="193"/>
      <c r="J255" s="194">
        <f>ROUND(I255*H255,2)</f>
        <v>0</v>
      </c>
      <c r="K255" s="190" t="s">
        <v>144</v>
      </c>
      <c r="L255" s="59"/>
      <c r="M255" s="195" t="s">
        <v>21</v>
      </c>
      <c r="N255" s="196" t="s">
        <v>44</v>
      </c>
      <c r="O255" s="40"/>
      <c r="P255" s="197">
        <f>O255*H255</f>
        <v>0</v>
      </c>
      <c r="Q255" s="197">
        <v>0</v>
      </c>
      <c r="R255" s="197">
        <f>Q255*H255</f>
        <v>0</v>
      </c>
      <c r="S255" s="197">
        <v>0</v>
      </c>
      <c r="T255" s="198">
        <f>S255*H255</f>
        <v>0</v>
      </c>
      <c r="AR255" s="22" t="s">
        <v>145</v>
      </c>
      <c r="AT255" s="22" t="s">
        <v>140</v>
      </c>
      <c r="AU255" s="22" t="s">
        <v>146</v>
      </c>
      <c r="AY255" s="22" t="s">
        <v>136</v>
      </c>
      <c r="BE255" s="199">
        <f>IF(N255="základní",J255,0)</f>
        <v>0</v>
      </c>
      <c r="BF255" s="199">
        <f>IF(N255="snížená",J255,0)</f>
        <v>0</v>
      </c>
      <c r="BG255" s="199">
        <f>IF(N255="zákl. přenesená",J255,0)</f>
        <v>0</v>
      </c>
      <c r="BH255" s="199">
        <f>IF(N255="sníž. přenesená",J255,0)</f>
        <v>0</v>
      </c>
      <c r="BI255" s="199">
        <f>IF(N255="nulová",J255,0)</f>
        <v>0</v>
      </c>
      <c r="BJ255" s="22" t="s">
        <v>78</v>
      </c>
      <c r="BK255" s="199">
        <f>ROUND(I255*H255,2)</f>
        <v>0</v>
      </c>
      <c r="BL255" s="22" t="s">
        <v>145</v>
      </c>
      <c r="BM255" s="22" t="s">
        <v>439</v>
      </c>
    </row>
    <row r="256" spans="2:65" s="1" customFormat="1" ht="67.5">
      <c r="B256" s="39"/>
      <c r="C256" s="61"/>
      <c r="D256" s="203" t="s">
        <v>148</v>
      </c>
      <c r="E256" s="61"/>
      <c r="F256" s="204" t="s">
        <v>440</v>
      </c>
      <c r="G256" s="61"/>
      <c r="H256" s="61"/>
      <c r="I256" s="156"/>
      <c r="J256" s="61"/>
      <c r="K256" s="61"/>
      <c r="L256" s="59"/>
      <c r="M256" s="202"/>
      <c r="N256" s="40"/>
      <c r="O256" s="40"/>
      <c r="P256" s="40"/>
      <c r="Q256" s="40"/>
      <c r="R256" s="40"/>
      <c r="S256" s="40"/>
      <c r="T256" s="76"/>
      <c r="AT256" s="22" t="s">
        <v>148</v>
      </c>
      <c r="AU256" s="22" t="s">
        <v>146</v>
      </c>
    </row>
    <row r="257" spans="2:65" s="11" customFormat="1" ht="13.5">
      <c r="B257" s="205"/>
      <c r="C257" s="206"/>
      <c r="D257" s="200" t="s">
        <v>163</v>
      </c>
      <c r="E257" s="207" t="s">
        <v>21</v>
      </c>
      <c r="F257" s="208" t="s">
        <v>441</v>
      </c>
      <c r="G257" s="206"/>
      <c r="H257" s="209">
        <v>100</v>
      </c>
      <c r="I257" s="210"/>
      <c r="J257" s="206"/>
      <c r="K257" s="206"/>
      <c r="L257" s="211"/>
      <c r="M257" s="212"/>
      <c r="N257" s="213"/>
      <c r="O257" s="213"/>
      <c r="P257" s="213"/>
      <c r="Q257" s="213"/>
      <c r="R257" s="213"/>
      <c r="S257" s="213"/>
      <c r="T257" s="214"/>
      <c r="AT257" s="215" t="s">
        <v>163</v>
      </c>
      <c r="AU257" s="215" t="s">
        <v>146</v>
      </c>
      <c r="AV257" s="11" t="s">
        <v>85</v>
      </c>
      <c r="AW257" s="11" t="s">
        <v>37</v>
      </c>
      <c r="AX257" s="11" t="s">
        <v>78</v>
      </c>
      <c r="AY257" s="215" t="s">
        <v>136</v>
      </c>
    </row>
    <row r="258" spans="2:65" s="1" customFormat="1" ht="22.5" customHeight="1">
      <c r="B258" s="39"/>
      <c r="C258" s="188" t="s">
        <v>442</v>
      </c>
      <c r="D258" s="188" t="s">
        <v>140</v>
      </c>
      <c r="E258" s="189" t="s">
        <v>443</v>
      </c>
      <c r="F258" s="190" t="s">
        <v>444</v>
      </c>
      <c r="G258" s="191" t="s">
        <v>160</v>
      </c>
      <c r="H258" s="192">
        <v>64.673000000000002</v>
      </c>
      <c r="I258" s="193"/>
      <c r="J258" s="194">
        <f>ROUND(I258*H258,2)</f>
        <v>0</v>
      </c>
      <c r="K258" s="190" t="s">
        <v>144</v>
      </c>
      <c r="L258" s="59"/>
      <c r="M258" s="195" t="s">
        <v>21</v>
      </c>
      <c r="N258" s="196" t="s">
        <v>44</v>
      </c>
      <c r="O258" s="40"/>
      <c r="P258" s="197">
        <f>O258*H258</f>
        <v>0</v>
      </c>
      <c r="Q258" s="197">
        <v>1.9429999999999999E-2</v>
      </c>
      <c r="R258" s="197">
        <f>Q258*H258</f>
        <v>1.2565963899999999</v>
      </c>
      <c r="S258" s="197">
        <v>0</v>
      </c>
      <c r="T258" s="198">
        <f>S258*H258</f>
        <v>0</v>
      </c>
      <c r="AR258" s="22" t="s">
        <v>145</v>
      </c>
      <c r="AT258" s="22" t="s">
        <v>140</v>
      </c>
      <c r="AU258" s="22" t="s">
        <v>146</v>
      </c>
      <c r="AY258" s="22" t="s">
        <v>136</v>
      </c>
      <c r="BE258" s="199">
        <f>IF(N258="základní",J258,0)</f>
        <v>0</v>
      </c>
      <c r="BF258" s="199">
        <f>IF(N258="snížená",J258,0)</f>
        <v>0</v>
      </c>
      <c r="BG258" s="199">
        <f>IF(N258="zákl. přenesená",J258,0)</f>
        <v>0</v>
      </c>
      <c r="BH258" s="199">
        <f>IF(N258="sníž. přenesená",J258,0)</f>
        <v>0</v>
      </c>
      <c r="BI258" s="199">
        <f>IF(N258="nulová",J258,0)</f>
        <v>0</v>
      </c>
      <c r="BJ258" s="22" t="s">
        <v>78</v>
      </c>
      <c r="BK258" s="199">
        <f>ROUND(I258*H258,2)</f>
        <v>0</v>
      </c>
      <c r="BL258" s="22" t="s">
        <v>145</v>
      </c>
      <c r="BM258" s="22" t="s">
        <v>445</v>
      </c>
    </row>
    <row r="259" spans="2:65" s="1" customFormat="1" ht="135">
      <c r="B259" s="39"/>
      <c r="C259" s="61"/>
      <c r="D259" s="203" t="s">
        <v>148</v>
      </c>
      <c r="E259" s="61"/>
      <c r="F259" s="204" t="s">
        <v>446</v>
      </c>
      <c r="G259" s="61"/>
      <c r="H259" s="61"/>
      <c r="I259" s="156"/>
      <c r="J259" s="61"/>
      <c r="K259" s="61"/>
      <c r="L259" s="59"/>
      <c r="M259" s="202"/>
      <c r="N259" s="40"/>
      <c r="O259" s="40"/>
      <c r="P259" s="40"/>
      <c r="Q259" s="40"/>
      <c r="R259" s="40"/>
      <c r="S259" s="40"/>
      <c r="T259" s="76"/>
      <c r="AT259" s="22" t="s">
        <v>148</v>
      </c>
      <c r="AU259" s="22" t="s">
        <v>146</v>
      </c>
    </row>
    <row r="260" spans="2:65" s="11" customFormat="1" ht="13.5">
      <c r="B260" s="205"/>
      <c r="C260" s="206"/>
      <c r="D260" s="203" t="s">
        <v>163</v>
      </c>
      <c r="E260" s="216" t="s">
        <v>21</v>
      </c>
      <c r="F260" s="217" t="s">
        <v>447</v>
      </c>
      <c r="G260" s="206"/>
      <c r="H260" s="218">
        <v>12.89</v>
      </c>
      <c r="I260" s="210"/>
      <c r="J260" s="206"/>
      <c r="K260" s="206"/>
      <c r="L260" s="211"/>
      <c r="M260" s="212"/>
      <c r="N260" s="213"/>
      <c r="O260" s="213"/>
      <c r="P260" s="213"/>
      <c r="Q260" s="213"/>
      <c r="R260" s="213"/>
      <c r="S260" s="213"/>
      <c r="T260" s="214"/>
      <c r="AT260" s="215" t="s">
        <v>163</v>
      </c>
      <c r="AU260" s="215" t="s">
        <v>146</v>
      </c>
      <c r="AV260" s="11" t="s">
        <v>85</v>
      </c>
      <c r="AW260" s="11" t="s">
        <v>37</v>
      </c>
      <c r="AX260" s="11" t="s">
        <v>73</v>
      </c>
      <c r="AY260" s="215" t="s">
        <v>136</v>
      </c>
    </row>
    <row r="261" spans="2:65" s="11" customFormat="1" ht="13.5">
      <c r="B261" s="205"/>
      <c r="C261" s="206"/>
      <c r="D261" s="203" t="s">
        <v>163</v>
      </c>
      <c r="E261" s="216" t="s">
        <v>21</v>
      </c>
      <c r="F261" s="217" t="s">
        <v>448</v>
      </c>
      <c r="G261" s="206"/>
      <c r="H261" s="218">
        <v>7.95</v>
      </c>
      <c r="I261" s="210"/>
      <c r="J261" s="206"/>
      <c r="K261" s="206"/>
      <c r="L261" s="211"/>
      <c r="M261" s="212"/>
      <c r="N261" s="213"/>
      <c r="O261" s="213"/>
      <c r="P261" s="213"/>
      <c r="Q261" s="213"/>
      <c r="R261" s="213"/>
      <c r="S261" s="213"/>
      <c r="T261" s="214"/>
      <c r="AT261" s="215" t="s">
        <v>163</v>
      </c>
      <c r="AU261" s="215" t="s">
        <v>146</v>
      </c>
      <c r="AV261" s="11" t="s">
        <v>85</v>
      </c>
      <c r="AW261" s="11" t="s">
        <v>37</v>
      </c>
      <c r="AX261" s="11" t="s">
        <v>73</v>
      </c>
      <c r="AY261" s="215" t="s">
        <v>136</v>
      </c>
    </row>
    <row r="262" spans="2:65" s="11" customFormat="1" ht="13.5">
      <c r="B262" s="205"/>
      <c r="C262" s="206"/>
      <c r="D262" s="203" t="s">
        <v>163</v>
      </c>
      <c r="E262" s="216" t="s">
        <v>21</v>
      </c>
      <c r="F262" s="217" t="s">
        <v>449</v>
      </c>
      <c r="G262" s="206"/>
      <c r="H262" s="218">
        <v>43.832999999999998</v>
      </c>
      <c r="I262" s="210"/>
      <c r="J262" s="206"/>
      <c r="K262" s="206"/>
      <c r="L262" s="211"/>
      <c r="M262" s="212"/>
      <c r="N262" s="213"/>
      <c r="O262" s="213"/>
      <c r="P262" s="213"/>
      <c r="Q262" s="213"/>
      <c r="R262" s="213"/>
      <c r="S262" s="213"/>
      <c r="T262" s="214"/>
      <c r="AT262" s="215" t="s">
        <v>163</v>
      </c>
      <c r="AU262" s="215" t="s">
        <v>146</v>
      </c>
      <c r="AV262" s="11" t="s">
        <v>85</v>
      </c>
      <c r="AW262" s="11" t="s">
        <v>37</v>
      </c>
      <c r="AX262" s="11" t="s">
        <v>73</v>
      </c>
      <c r="AY262" s="215" t="s">
        <v>136</v>
      </c>
    </row>
    <row r="263" spans="2:65" s="12" customFormat="1" ht="13.5">
      <c r="B263" s="219"/>
      <c r="C263" s="220"/>
      <c r="D263" s="200" t="s">
        <v>163</v>
      </c>
      <c r="E263" s="240" t="s">
        <v>21</v>
      </c>
      <c r="F263" s="241" t="s">
        <v>198</v>
      </c>
      <c r="G263" s="220"/>
      <c r="H263" s="242">
        <v>64.673000000000002</v>
      </c>
      <c r="I263" s="224"/>
      <c r="J263" s="220"/>
      <c r="K263" s="220"/>
      <c r="L263" s="225"/>
      <c r="M263" s="226"/>
      <c r="N263" s="227"/>
      <c r="O263" s="227"/>
      <c r="P263" s="227"/>
      <c r="Q263" s="227"/>
      <c r="R263" s="227"/>
      <c r="S263" s="227"/>
      <c r="T263" s="228"/>
      <c r="AT263" s="229" t="s">
        <v>163</v>
      </c>
      <c r="AU263" s="229" t="s">
        <v>146</v>
      </c>
      <c r="AV263" s="12" t="s">
        <v>145</v>
      </c>
      <c r="AW263" s="12" t="s">
        <v>37</v>
      </c>
      <c r="AX263" s="12" t="s">
        <v>78</v>
      </c>
      <c r="AY263" s="229" t="s">
        <v>136</v>
      </c>
    </row>
    <row r="264" spans="2:65" s="1" customFormat="1" ht="31.5" customHeight="1">
      <c r="B264" s="39"/>
      <c r="C264" s="188" t="s">
        <v>450</v>
      </c>
      <c r="D264" s="188" t="s">
        <v>140</v>
      </c>
      <c r="E264" s="189" t="s">
        <v>451</v>
      </c>
      <c r="F264" s="190" t="s">
        <v>452</v>
      </c>
      <c r="G264" s="191" t="s">
        <v>160</v>
      </c>
      <c r="H264" s="192">
        <v>34.9</v>
      </c>
      <c r="I264" s="193"/>
      <c r="J264" s="194">
        <f>ROUND(I264*H264,2)</f>
        <v>0</v>
      </c>
      <c r="K264" s="190" t="s">
        <v>144</v>
      </c>
      <c r="L264" s="59"/>
      <c r="M264" s="195" t="s">
        <v>21</v>
      </c>
      <c r="N264" s="196" t="s">
        <v>44</v>
      </c>
      <c r="O264" s="40"/>
      <c r="P264" s="197">
        <f>O264*H264</f>
        <v>0</v>
      </c>
      <c r="Q264" s="197">
        <v>1.9949999999999999E-2</v>
      </c>
      <c r="R264" s="197">
        <f>Q264*H264</f>
        <v>0.69625499999999996</v>
      </c>
      <c r="S264" s="197">
        <v>0</v>
      </c>
      <c r="T264" s="198">
        <f>S264*H264</f>
        <v>0</v>
      </c>
      <c r="AR264" s="22" t="s">
        <v>145</v>
      </c>
      <c r="AT264" s="22" t="s">
        <v>140</v>
      </c>
      <c r="AU264" s="22" t="s">
        <v>146</v>
      </c>
      <c r="AY264" s="22" t="s">
        <v>136</v>
      </c>
      <c r="BE264" s="199">
        <f>IF(N264="základní",J264,0)</f>
        <v>0</v>
      </c>
      <c r="BF264" s="199">
        <f>IF(N264="snížená",J264,0)</f>
        <v>0</v>
      </c>
      <c r="BG264" s="199">
        <f>IF(N264="zákl. přenesená",J264,0)</f>
        <v>0</v>
      </c>
      <c r="BH264" s="199">
        <f>IF(N264="sníž. přenesená",J264,0)</f>
        <v>0</v>
      </c>
      <c r="BI264" s="199">
        <f>IF(N264="nulová",J264,0)</f>
        <v>0</v>
      </c>
      <c r="BJ264" s="22" t="s">
        <v>78</v>
      </c>
      <c r="BK264" s="199">
        <f>ROUND(I264*H264,2)</f>
        <v>0</v>
      </c>
      <c r="BL264" s="22" t="s">
        <v>145</v>
      </c>
      <c r="BM264" s="22" t="s">
        <v>453</v>
      </c>
    </row>
    <row r="265" spans="2:65" s="1" customFormat="1" ht="135">
      <c r="B265" s="39"/>
      <c r="C265" s="61"/>
      <c r="D265" s="203" t="s">
        <v>148</v>
      </c>
      <c r="E265" s="61"/>
      <c r="F265" s="204" t="s">
        <v>446</v>
      </c>
      <c r="G265" s="61"/>
      <c r="H265" s="61"/>
      <c r="I265" s="156"/>
      <c r="J265" s="61"/>
      <c r="K265" s="61"/>
      <c r="L265" s="59"/>
      <c r="M265" s="202"/>
      <c r="N265" s="40"/>
      <c r="O265" s="40"/>
      <c r="P265" s="40"/>
      <c r="Q265" s="40"/>
      <c r="R265" s="40"/>
      <c r="S265" s="40"/>
      <c r="T265" s="76"/>
      <c r="AT265" s="22" t="s">
        <v>148</v>
      </c>
      <c r="AU265" s="22" t="s">
        <v>146</v>
      </c>
    </row>
    <row r="266" spans="2:65" s="11" customFormat="1" ht="13.5">
      <c r="B266" s="205"/>
      <c r="C266" s="206"/>
      <c r="D266" s="200" t="s">
        <v>163</v>
      </c>
      <c r="E266" s="207" t="s">
        <v>21</v>
      </c>
      <c r="F266" s="208" t="s">
        <v>454</v>
      </c>
      <c r="G266" s="206"/>
      <c r="H266" s="209">
        <v>34.9</v>
      </c>
      <c r="I266" s="210"/>
      <c r="J266" s="206"/>
      <c r="K266" s="206"/>
      <c r="L266" s="211"/>
      <c r="M266" s="212"/>
      <c r="N266" s="213"/>
      <c r="O266" s="213"/>
      <c r="P266" s="213"/>
      <c r="Q266" s="213"/>
      <c r="R266" s="213"/>
      <c r="S266" s="213"/>
      <c r="T266" s="214"/>
      <c r="AT266" s="215" t="s">
        <v>163</v>
      </c>
      <c r="AU266" s="215" t="s">
        <v>146</v>
      </c>
      <c r="AV266" s="11" t="s">
        <v>85</v>
      </c>
      <c r="AW266" s="11" t="s">
        <v>37</v>
      </c>
      <c r="AX266" s="11" t="s">
        <v>78</v>
      </c>
      <c r="AY266" s="215" t="s">
        <v>136</v>
      </c>
    </row>
    <row r="267" spans="2:65" s="1" customFormat="1" ht="22.5" customHeight="1">
      <c r="B267" s="39"/>
      <c r="C267" s="188" t="s">
        <v>455</v>
      </c>
      <c r="D267" s="188" t="s">
        <v>140</v>
      </c>
      <c r="E267" s="189" t="s">
        <v>456</v>
      </c>
      <c r="F267" s="190" t="s">
        <v>457</v>
      </c>
      <c r="G267" s="191" t="s">
        <v>160</v>
      </c>
      <c r="H267" s="192">
        <v>144.148</v>
      </c>
      <c r="I267" s="193"/>
      <c r="J267" s="194">
        <f>ROUND(I267*H267,2)</f>
        <v>0</v>
      </c>
      <c r="K267" s="190" t="s">
        <v>144</v>
      </c>
      <c r="L267" s="59"/>
      <c r="M267" s="195" t="s">
        <v>21</v>
      </c>
      <c r="N267" s="196" t="s">
        <v>44</v>
      </c>
      <c r="O267" s="40"/>
      <c r="P267" s="197">
        <f>O267*H267</f>
        <v>0</v>
      </c>
      <c r="Q267" s="197">
        <v>3.5599999999999998E-3</v>
      </c>
      <c r="R267" s="197">
        <f>Q267*H267</f>
        <v>0.51316687999999999</v>
      </c>
      <c r="S267" s="197">
        <v>0</v>
      </c>
      <c r="T267" s="198">
        <f>S267*H267</f>
        <v>0</v>
      </c>
      <c r="AR267" s="22" t="s">
        <v>145</v>
      </c>
      <c r="AT267" s="22" t="s">
        <v>140</v>
      </c>
      <c r="AU267" s="22" t="s">
        <v>146</v>
      </c>
      <c r="AY267" s="22" t="s">
        <v>136</v>
      </c>
      <c r="BE267" s="199">
        <f>IF(N267="základní",J267,0)</f>
        <v>0</v>
      </c>
      <c r="BF267" s="199">
        <f>IF(N267="snížená",J267,0)</f>
        <v>0</v>
      </c>
      <c r="BG267" s="199">
        <f>IF(N267="zákl. přenesená",J267,0)</f>
        <v>0</v>
      </c>
      <c r="BH267" s="199">
        <f>IF(N267="sníž. přenesená",J267,0)</f>
        <v>0</v>
      </c>
      <c r="BI267" s="199">
        <f>IF(N267="nulová",J267,0)</f>
        <v>0</v>
      </c>
      <c r="BJ267" s="22" t="s">
        <v>78</v>
      </c>
      <c r="BK267" s="199">
        <f>ROUND(I267*H267,2)</f>
        <v>0</v>
      </c>
      <c r="BL267" s="22" t="s">
        <v>145</v>
      </c>
      <c r="BM267" s="22" t="s">
        <v>458</v>
      </c>
    </row>
    <row r="268" spans="2:65" s="1" customFormat="1" ht="40.5">
      <c r="B268" s="39"/>
      <c r="C268" s="61"/>
      <c r="D268" s="203" t="s">
        <v>148</v>
      </c>
      <c r="E268" s="61"/>
      <c r="F268" s="204" t="s">
        <v>459</v>
      </c>
      <c r="G268" s="61"/>
      <c r="H268" s="61"/>
      <c r="I268" s="156"/>
      <c r="J268" s="61"/>
      <c r="K268" s="61"/>
      <c r="L268" s="59"/>
      <c r="M268" s="202"/>
      <c r="N268" s="40"/>
      <c r="O268" s="40"/>
      <c r="P268" s="40"/>
      <c r="Q268" s="40"/>
      <c r="R268" s="40"/>
      <c r="S268" s="40"/>
      <c r="T268" s="76"/>
      <c r="AT268" s="22" t="s">
        <v>148</v>
      </c>
      <c r="AU268" s="22" t="s">
        <v>146</v>
      </c>
    </row>
    <row r="269" spans="2:65" s="11" customFormat="1" ht="13.5">
      <c r="B269" s="205"/>
      <c r="C269" s="206"/>
      <c r="D269" s="203" t="s">
        <v>163</v>
      </c>
      <c r="E269" s="216" t="s">
        <v>21</v>
      </c>
      <c r="F269" s="217" t="s">
        <v>447</v>
      </c>
      <c r="G269" s="206"/>
      <c r="H269" s="218">
        <v>12.89</v>
      </c>
      <c r="I269" s="210"/>
      <c r="J269" s="206"/>
      <c r="K269" s="206"/>
      <c r="L269" s="211"/>
      <c r="M269" s="212"/>
      <c r="N269" s="213"/>
      <c r="O269" s="213"/>
      <c r="P269" s="213"/>
      <c r="Q269" s="213"/>
      <c r="R269" s="213"/>
      <c r="S269" s="213"/>
      <c r="T269" s="214"/>
      <c r="AT269" s="215" t="s">
        <v>163</v>
      </c>
      <c r="AU269" s="215" t="s">
        <v>146</v>
      </c>
      <c r="AV269" s="11" t="s">
        <v>85</v>
      </c>
      <c r="AW269" s="11" t="s">
        <v>37</v>
      </c>
      <c r="AX269" s="11" t="s">
        <v>73</v>
      </c>
      <c r="AY269" s="215" t="s">
        <v>136</v>
      </c>
    </row>
    <row r="270" spans="2:65" s="11" customFormat="1" ht="13.5">
      <c r="B270" s="205"/>
      <c r="C270" s="206"/>
      <c r="D270" s="203" t="s">
        <v>163</v>
      </c>
      <c r="E270" s="216" t="s">
        <v>21</v>
      </c>
      <c r="F270" s="217" t="s">
        <v>448</v>
      </c>
      <c r="G270" s="206"/>
      <c r="H270" s="218">
        <v>7.95</v>
      </c>
      <c r="I270" s="210"/>
      <c r="J270" s="206"/>
      <c r="K270" s="206"/>
      <c r="L270" s="211"/>
      <c r="M270" s="212"/>
      <c r="N270" s="213"/>
      <c r="O270" s="213"/>
      <c r="P270" s="213"/>
      <c r="Q270" s="213"/>
      <c r="R270" s="213"/>
      <c r="S270" s="213"/>
      <c r="T270" s="214"/>
      <c r="AT270" s="215" t="s">
        <v>163</v>
      </c>
      <c r="AU270" s="215" t="s">
        <v>146</v>
      </c>
      <c r="AV270" s="11" t="s">
        <v>85</v>
      </c>
      <c r="AW270" s="11" t="s">
        <v>37</v>
      </c>
      <c r="AX270" s="11" t="s">
        <v>73</v>
      </c>
      <c r="AY270" s="215" t="s">
        <v>136</v>
      </c>
    </row>
    <row r="271" spans="2:65" s="11" customFormat="1" ht="13.5">
      <c r="B271" s="205"/>
      <c r="C271" s="206"/>
      <c r="D271" s="203" t="s">
        <v>163</v>
      </c>
      <c r="E271" s="216" t="s">
        <v>21</v>
      </c>
      <c r="F271" s="217" t="s">
        <v>449</v>
      </c>
      <c r="G271" s="206"/>
      <c r="H271" s="218">
        <v>43.832999999999998</v>
      </c>
      <c r="I271" s="210"/>
      <c r="J271" s="206"/>
      <c r="K271" s="206"/>
      <c r="L271" s="211"/>
      <c r="M271" s="212"/>
      <c r="N271" s="213"/>
      <c r="O271" s="213"/>
      <c r="P271" s="213"/>
      <c r="Q271" s="213"/>
      <c r="R271" s="213"/>
      <c r="S271" s="213"/>
      <c r="T271" s="214"/>
      <c r="AT271" s="215" t="s">
        <v>163</v>
      </c>
      <c r="AU271" s="215" t="s">
        <v>146</v>
      </c>
      <c r="AV271" s="11" t="s">
        <v>85</v>
      </c>
      <c r="AW271" s="11" t="s">
        <v>37</v>
      </c>
      <c r="AX271" s="11" t="s">
        <v>73</v>
      </c>
      <c r="AY271" s="215" t="s">
        <v>136</v>
      </c>
    </row>
    <row r="272" spans="2:65" s="11" customFormat="1" ht="27">
      <c r="B272" s="205"/>
      <c r="C272" s="206"/>
      <c r="D272" s="203" t="s">
        <v>163</v>
      </c>
      <c r="E272" s="216" t="s">
        <v>21</v>
      </c>
      <c r="F272" s="217" t="s">
        <v>460</v>
      </c>
      <c r="G272" s="206"/>
      <c r="H272" s="218">
        <v>79.474999999999994</v>
      </c>
      <c r="I272" s="210"/>
      <c r="J272" s="206"/>
      <c r="K272" s="206"/>
      <c r="L272" s="211"/>
      <c r="M272" s="212"/>
      <c r="N272" s="213"/>
      <c r="O272" s="213"/>
      <c r="P272" s="213"/>
      <c r="Q272" s="213"/>
      <c r="R272" s="213"/>
      <c r="S272" s="213"/>
      <c r="T272" s="214"/>
      <c r="AT272" s="215" t="s">
        <v>163</v>
      </c>
      <c r="AU272" s="215" t="s">
        <v>146</v>
      </c>
      <c r="AV272" s="11" t="s">
        <v>85</v>
      </c>
      <c r="AW272" s="11" t="s">
        <v>37</v>
      </c>
      <c r="AX272" s="11" t="s">
        <v>73</v>
      </c>
      <c r="AY272" s="215" t="s">
        <v>136</v>
      </c>
    </row>
    <row r="273" spans="2:65" s="12" customFormat="1" ht="13.5">
      <c r="B273" s="219"/>
      <c r="C273" s="220"/>
      <c r="D273" s="200" t="s">
        <v>163</v>
      </c>
      <c r="E273" s="240" t="s">
        <v>21</v>
      </c>
      <c r="F273" s="241" t="s">
        <v>198</v>
      </c>
      <c r="G273" s="220"/>
      <c r="H273" s="242">
        <v>144.148</v>
      </c>
      <c r="I273" s="224"/>
      <c r="J273" s="220"/>
      <c r="K273" s="220"/>
      <c r="L273" s="225"/>
      <c r="M273" s="226"/>
      <c r="N273" s="227"/>
      <c r="O273" s="227"/>
      <c r="P273" s="227"/>
      <c r="Q273" s="227"/>
      <c r="R273" s="227"/>
      <c r="S273" s="227"/>
      <c r="T273" s="228"/>
      <c r="AT273" s="229" t="s">
        <v>163</v>
      </c>
      <c r="AU273" s="229" t="s">
        <v>146</v>
      </c>
      <c r="AV273" s="12" t="s">
        <v>145</v>
      </c>
      <c r="AW273" s="12" t="s">
        <v>37</v>
      </c>
      <c r="AX273" s="12" t="s">
        <v>78</v>
      </c>
      <c r="AY273" s="229" t="s">
        <v>136</v>
      </c>
    </row>
    <row r="274" spans="2:65" s="1" customFormat="1" ht="22.5" customHeight="1">
      <c r="B274" s="39"/>
      <c r="C274" s="188" t="s">
        <v>461</v>
      </c>
      <c r="D274" s="188" t="s">
        <v>140</v>
      </c>
      <c r="E274" s="189" t="s">
        <v>462</v>
      </c>
      <c r="F274" s="190" t="s">
        <v>463</v>
      </c>
      <c r="G274" s="191" t="s">
        <v>160</v>
      </c>
      <c r="H274" s="192">
        <v>84.591999999999999</v>
      </c>
      <c r="I274" s="193"/>
      <c r="J274" s="194">
        <f>ROUND(I274*H274,2)</f>
        <v>0</v>
      </c>
      <c r="K274" s="190" t="s">
        <v>144</v>
      </c>
      <c r="L274" s="59"/>
      <c r="M274" s="195" t="s">
        <v>21</v>
      </c>
      <c r="N274" s="196" t="s">
        <v>44</v>
      </c>
      <c r="O274" s="40"/>
      <c r="P274" s="197">
        <f>O274*H274</f>
        <v>0</v>
      </c>
      <c r="Q274" s="197">
        <v>3.5599999999999998E-3</v>
      </c>
      <c r="R274" s="197">
        <f>Q274*H274</f>
        <v>0.30114752</v>
      </c>
      <c r="S274" s="197">
        <v>0</v>
      </c>
      <c r="T274" s="198">
        <f>S274*H274</f>
        <v>0</v>
      </c>
      <c r="AR274" s="22" t="s">
        <v>145</v>
      </c>
      <c r="AT274" s="22" t="s">
        <v>140</v>
      </c>
      <c r="AU274" s="22" t="s">
        <v>146</v>
      </c>
      <c r="AY274" s="22" t="s">
        <v>136</v>
      </c>
      <c r="BE274" s="199">
        <f>IF(N274="základní",J274,0)</f>
        <v>0</v>
      </c>
      <c r="BF274" s="199">
        <f>IF(N274="snížená",J274,0)</f>
        <v>0</v>
      </c>
      <c r="BG274" s="199">
        <f>IF(N274="zákl. přenesená",J274,0)</f>
        <v>0</v>
      </c>
      <c r="BH274" s="199">
        <f>IF(N274="sníž. přenesená",J274,0)</f>
        <v>0</v>
      </c>
      <c r="BI274" s="199">
        <f>IF(N274="nulová",J274,0)</f>
        <v>0</v>
      </c>
      <c r="BJ274" s="22" t="s">
        <v>78</v>
      </c>
      <c r="BK274" s="199">
        <f>ROUND(I274*H274,2)</f>
        <v>0</v>
      </c>
      <c r="BL274" s="22" t="s">
        <v>145</v>
      </c>
      <c r="BM274" s="22" t="s">
        <v>464</v>
      </c>
    </row>
    <row r="275" spans="2:65" s="1" customFormat="1" ht="40.5">
      <c r="B275" s="39"/>
      <c r="C275" s="61"/>
      <c r="D275" s="203" t="s">
        <v>148</v>
      </c>
      <c r="E275" s="61"/>
      <c r="F275" s="204" t="s">
        <v>459</v>
      </c>
      <c r="G275" s="61"/>
      <c r="H275" s="61"/>
      <c r="I275" s="156"/>
      <c r="J275" s="61"/>
      <c r="K275" s="61"/>
      <c r="L275" s="59"/>
      <c r="M275" s="202"/>
      <c r="N275" s="40"/>
      <c r="O275" s="40"/>
      <c r="P275" s="40"/>
      <c r="Q275" s="40"/>
      <c r="R275" s="40"/>
      <c r="S275" s="40"/>
      <c r="T275" s="76"/>
      <c r="AT275" s="22" t="s">
        <v>148</v>
      </c>
      <c r="AU275" s="22" t="s">
        <v>146</v>
      </c>
    </row>
    <row r="276" spans="2:65" s="11" customFormat="1" ht="13.5">
      <c r="B276" s="205"/>
      <c r="C276" s="206"/>
      <c r="D276" s="203" t="s">
        <v>163</v>
      </c>
      <c r="E276" s="216" t="s">
        <v>21</v>
      </c>
      <c r="F276" s="217" t="s">
        <v>454</v>
      </c>
      <c r="G276" s="206"/>
      <c r="H276" s="218">
        <v>34.9</v>
      </c>
      <c r="I276" s="210"/>
      <c r="J276" s="206"/>
      <c r="K276" s="206"/>
      <c r="L276" s="211"/>
      <c r="M276" s="212"/>
      <c r="N276" s="213"/>
      <c r="O276" s="213"/>
      <c r="P276" s="213"/>
      <c r="Q276" s="213"/>
      <c r="R276" s="213"/>
      <c r="S276" s="213"/>
      <c r="T276" s="214"/>
      <c r="AT276" s="215" t="s">
        <v>163</v>
      </c>
      <c r="AU276" s="215" t="s">
        <v>146</v>
      </c>
      <c r="AV276" s="11" t="s">
        <v>85</v>
      </c>
      <c r="AW276" s="11" t="s">
        <v>37</v>
      </c>
      <c r="AX276" s="11" t="s">
        <v>73</v>
      </c>
      <c r="AY276" s="215" t="s">
        <v>136</v>
      </c>
    </row>
    <row r="277" spans="2:65" s="11" customFormat="1" ht="13.5">
      <c r="B277" s="205"/>
      <c r="C277" s="206"/>
      <c r="D277" s="203" t="s">
        <v>163</v>
      </c>
      <c r="E277" s="216" t="s">
        <v>21</v>
      </c>
      <c r="F277" s="217" t="s">
        <v>465</v>
      </c>
      <c r="G277" s="206"/>
      <c r="H277" s="218">
        <v>34.784999999999997</v>
      </c>
      <c r="I277" s="210"/>
      <c r="J277" s="206"/>
      <c r="K277" s="206"/>
      <c r="L277" s="211"/>
      <c r="M277" s="212"/>
      <c r="N277" s="213"/>
      <c r="O277" s="213"/>
      <c r="P277" s="213"/>
      <c r="Q277" s="213"/>
      <c r="R277" s="213"/>
      <c r="S277" s="213"/>
      <c r="T277" s="214"/>
      <c r="AT277" s="215" t="s">
        <v>163</v>
      </c>
      <c r="AU277" s="215" t="s">
        <v>146</v>
      </c>
      <c r="AV277" s="11" t="s">
        <v>85</v>
      </c>
      <c r="AW277" s="11" t="s">
        <v>37</v>
      </c>
      <c r="AX277" s="11" t="s">
        <v>73</v>
      </c>
      <c r="AY277" s="215" t="s">
        <v>136</v>
      </c>
    </row>
    <row r="278" spans="2:65" s="11" customFormat="1" ht="13.5">
      <c r="B278" s="205"/>
      <c r="C278" s="206"/>
      <c r="D278" s="203" t="s">
        <v>163</v>
      </c>
      <c r="E278" s="216" t="s">
        <v>21</v>
      </c>
      <c r="F278" s="217" t="s">
        <v>466</v>
      </c>
      <c r="G278" s="206"/>
      <c r="H278" s="218">
        <v>14.907</v>
      </c>
      <c r="I278" s="210"/>
      <c r="J278" s="206"/>
      <c r="K278" s="206"/>
      <c r="L278" s="211"/>
      <c r="M278" s="212"/>
      <c r="N278" s="213"/>
      <c r="O278" s="213"/>
      <c r="P278" s="213"/>
      <c r="Q278" s="213"/>
      <c r="R278" s="213"/>
      <c r="S278" s="213"/>
      <c r="T278" s="214"/>
      <c r="AT278" s="215" t="s">
        <v>163</v>
      </c>
      <c r="AU278" s="215" t="s">
        <v>146</v>
      </c>
      <c r="AV278" s="11" t="s">
        <v>85</v>
      </c>
      <c r="AW278" s="11" t="s">
        <v>37</v>
      </c>
      <c r="AX278" s="11" t="s">
        <v>73</v>
      </c>
      <c r="AY278" s="215" t="s">
        <v>136</v>
      </c>
    </row>
    <row r="279" spans="2:65" s="12" customFormat="1" ht="13.5">
      <c r="B279" s="219"/>
      <c r="C279" s="220"/>
      <c r="D279" s="200" t="s">
        <v>163</v>
      </c>
      <c r="E279" s="240" t="s">
        <v>21</v>
      </c>
      <c r="F279" s="241" t="s">
        <v>198</v>
      </c>
      <c r="G279" s="220"/>
      <c r="H279" s="242">
        <v>84.591999999999999</v>
      </c>
      <c r="I279" s="224"/>
      <c r="J279" s="220"/>
      <c r="K279" s="220"/>
      <c r="L279" s="225"/>
      <c r="M279" s="226"/>
      <c r="N279" s="227"/>
      <c r="O279" s="227"/>
      <c r="P279" s="227"/>
      <c r="Q279" s="227"/>
      <c r="R279" s="227"/>
      <c r="S279" s="227"/>
      <c r="T279" s="228"/>
      <c r="AT279" s="229" t="s">
        <v>163</v>
      </c>
      <c r="AU279" s="229" t="s">
        <v>146</v>
      </c>
      <c r="AV279" s="12" t="s">
        <v>145</v>
      </c>
      <c r="AW279" s="12" t="s">
        <v>37</v>
      </c>
      <c r="AX279" s="12" t="s">
        <v>78</v>
      </c>
      <c r="AY279" s="229" t="s">
        <v>136</v>
      </c>
    </row>
    <row r="280" spans="2:65" s="1" customFormat="1" ht="22.5" customHeight="1">
      <c r="B280" s="39"/>
      <c r="C280" s="188" t="s">
        <v>467</v>
      </c>
      <c r="D280" s="188" t="s">
        <v>140</v>
      </c>
      <c r="E280" s="189" t="s">
        <v>468</v>
      </c>
      <c r="F280" s="190" t="s">
        <v>469</v>
      </c>
      <c r="G280" s="191" t="s">
        <v>160</v>
      </c>
      <c r="H280" s="192">
        <v>79.474999999999994</v>
      </c>
      <c r="I280" s="193"/>
      <c r="J280" s="194">
        <f>ROUND(I280*H280,2)</f>
        <v>0</v>
      </c>
      <c r="K280" s="190" t="s">
        <v>144</v>
      </c>
      <c r="L280" s="59"/>
      <c r="M280" s="195" t="s">
        <v>21</v>
      </c>
      <c r="N280" s="196" t="s">
        <v>44</v>
      </c>
      <c r="O280" s="40"/>
      <c r="P280" s="197">
        <f>O280*H280</f>
        <v>0</v>
      </c>
      <c r="Q280" s="197">
        <v>5.0000000000000001E-4</v>
      </c>
      <c r="R280" s="197">
        <f>Q280*H280</f>
        <v>3.9737499999999995E-2</v>
      </c>
      <c r="S280" s="197">
        <v>0</v>
      </c>
      <c r="T280" s="198">
        <f>S280*H280</f>
        <v>0</v>
      </c>
      <c r="AR280" s="22" t="s">
        <v>145</v>
      </c>
      <c r="AT280" s="22" t="s">
        <v>140</v>
      </c>
      <c r="AU280" s="22" t="s">
        <v>146</v>
      </c>
      <c r="AY280" s="22" t="s">
        <v>136</v>
      </c>
      <c r="BE280" s="199">
        <f>IF(N280="základní",J280,0)</f>
        <v>0</v>
      </c>
      <c r="BF280" s="199">
        <f>IF(N280="snížená",J280,0)</f>
        <v>0</v>
      </c>
      <c r="BG280" s="199">
        <f>IF(N280="zákl. přenesená",J280,0)</f>
        <v>0</v>
      </c>
      <c r="BH280" s="199">
        <f>IF(N280="sníž. přenesená",J280,0)</f>
        <v>0</v>
      </c>
      <c r="BI280" s="199">
        <f>IF(N280="nulová",J280,0)</f>
        <v>0</v>
      </c>
      <c r="BJ280" s="22" t="s">
        <v>78</v>
      </c>
      <c r="BK280" s="199">
        <f>ROUND(I280*H280,2)</f>
        <v>0</v>
      </c>
      <c r="BL280" s="22" t="s">
        <v>145</v>
      </c>
      <c r="BM280" s="22" t="s">
        <v>470</v>
      </c>
    </row>
    <row r="281" spans="2:65" s="11" customFormat="1" ht="27">
      <c r="B281" s="205"/>
      <c r="C281" s="206"/>
      <c r="D281" s="200" t="s">
        <v>163</v>
      </c>
      <c r="E281" s="207" t="s">
        <v>21</v>
      </c>
      <c r="F281" s="208" t="s">
        <v>460</v>
      </c>
      <c r="G281" s="206"/>
      <c r="H281" s="209">
        <v>79.474999999999994</v>
      </c>
      <c r="I281" s="210"/>
      <c r="J281" s="206"/>
      <c r="K281" s="206"/>
      <c r="L281" s="211"/>
      <c r="M281" s="212"/>
      <c r="N281" s="213"/>
      <c r="O281" s="213"/>
      <c r="P281" s="213"/>
      <c r="Q281" s="213"/>
      <c r="R281" s="213"/>
      <c r="S281" s="213"/>
      <c r="T281" s="214"/>
      <c r="AT281" s="215" t="s">
        <v>163</v>
      </c>
      <c r="AU281" s="215" t="s">
        <v>146</v>
      </c>
      <c r="AV281" s="11" t="s">
        <v>85</v>
      </c>
      <c r="AW281" s="11" t="s">
        <v>37</v>
      </c>
      <c r="AX281" s="11" t="s">
        <v>78</v>
      </c>
      <c r="AY281" s="215" t="s">
        <v>136</v>
      </c>
    </row>
    <row r="282" spans="2:65" s="1" customFormat="1" ht="22.5" customHeight="1">
      <c r="B282" s="39"/>
      <c r="C282" s="188" t="s">
        <v>471</v>
      </c>
      <c r="D282" s="188" t="s">
        <v>140</v>
      </c>
      <c r="E282" s="189" t="s">
        <v>472</v>
      </c>
      <c r="F282" s="190" t="s">
        <v>473</v>
      </c>
      <c r="G282" s="191" t="s">
        <v>160</v>
      </c>
      <c r="H282" s="192">
        <v>144.148</v>
      </c>
      <c r="I282" s="193"/>
      <c r="J282" s="194">
        <f>ROUND(I282*H282,2)</f>
        <v>0</v>
      </c>
      <c r="K282" s="190" t="s">
        <v>144</v>
      </c>
      <c r="L282" s="59"/>
      <c r="M282" s="195" t="s">
        <v>21</v>
      </c>
      <c r="N282" s="196" t="s">
        <v>44</v>
      </c>
      <c r="O282" s="40"/>
      <c r="P282" s="197">
        <f>O282*H282</f>
        <v>0</v>
      </c>
      <c r="Q282" s="197">
        <v>1.16E-3</v>
      </c>
      <c r="R282" s="197">
        <f>Q282*H282</f>
        <v>0.16721168</v>
      </c>
      <c r="S282" s="197">
        <v>0</v>
      </c>
      <c r="T282" s="198">
        <f>S282*H282</f>
        <v>0</v>
      </c>
      <c r="AR282" s="22" t="s">
        <v>145</v>
      </c>
      <c r="AT282" s="22" t="s">
        <v>140</v>
      </c>
      <c r="AU282" s="22" t="s">
        <v>146</v>
      </c>
      <c r="AY282" s="22" t="s">
        <v>136</v>
      </c>
      <c r="BE282" s="199">
        <f>IF(N282="základní",J282,0)</f>
        <v>0</v>
      </c>
      <c r="BF282" s="199">
        <f>IF(N282="snížená",J282,0)</f>
        <v>0</v>
      </c>
      <c r="BG282" s="199">
        <f>IF(N282="zákl. přenesená",J282,0)</f>
        <v>0</v>
      </c>
      <c r="BH282" s="199">
        <f>IF(N282="sníž. přenesená",J282,0)</f>
        <v>0</v>
      </c>
      <c r="BI282" s="199">
        <f>IF(N282="nulová",J282,0)</f>
        <v>0</v>
      </c>
      <c r="BJ282" s="22" t="s">
        <v>78</v>
      </c>
      <c r="BK282" s="199">
        <f>ROUND(I282*H282,2)</f>
        <v>0</v>
      </c>
      <c r="BL282" s="22" t="s">
        <v>145</v>
      </c>
      <c r="BM282" s="22" t="s">
        <v>474</v>
      </c>
    </row>
    <row r="283" spans="2:65" s="11" customFormat="1" ht="13.5">
      <c r="B283" s="205"/>
      <c r="C283" s="206"/>
      <c r="D283" s="203" t="s">
        <v>163</v>
      </c>
      <c r="E283" s="216" t="s">
        <v>21</v>
      </c>
      <c r="F283" s="217" t="s">
        <v>447</v>
      </c>
      <c r="G283" s="206"/>
      <c r="H283" s="218">
        <v>12.89</v>
      </c>
      <c r="I283" s="210"/>
      <c r="J283" s="206"/>
      <c r="K283" s="206"/>
      <c r="L283" s="211"/>
      <c r="M283" s="212"/>
      <c r="N283" s="213"/>
      <c r="O283" s="213"/>
      <c r="P283" s="213"/>
      <c r="Q283" s="213"/>
      <c r="R283" s="213"/>
      <c r="S283" s="213"/>
      <c r="T283" s="214"/>
      <c r="AT283" s="215" t="s">
        <v>163</v>
      </c>
      <c r="AU283" s="215" t="s">
        <v>146</v>
      </c>
      <c r="AV283" s="11" t="s">
        <v>85</v>
      </c>
      <c r="AW283" s="11" t="s">
        <v>37</v>
      </c>
      <c r="AX283" s="11" t="s">
        <v>73</v>
      </c>
      <c r="AY283" s="215" t="s">
        <v>136</v>
      </c>
    </row>
    <row r="284" spans="2:65" s="11" customFormat="1" ht="13.5">
      <c r="B284" s="205"/>
      <c r="C284" s="206"/>
      <c r="D284" s="203" t="s">
        <v>163</v>
      </c>
      <c r="E284" s="216" t="s">
        <v>21</v>
      </c>
      <c r="F284" s="217" t="s">
        <v>448</v>
      </c>
      <c r="G284" s="206"/>
      <c r="H284" s="218">
        <v>7.95</v>
      </c>
      <c r="I284" s="210"/>
      <c r="J284" s="206"/>
      <c r="K284" s="206"/>
      <c r="L284" s="211"/>
      <c r="M284" s="212"/>
      <c r="N284" s="213"/>
      <c r="O284" s="213"/>
      <c r="P284" s="213"/>
      <c r="Q284" s="213"/>
      <c r="R284" s="213"/>
      <c r="S284" s="213"/>
      <c r="T284" s="214"/>
      <c r="AT284" s="215" t="s">
        <v>163</v>
      </c>
      <c r="AU284" s="215" t="s">
        <v>146</v>
      </c>
      <c r="AV284" s="11" t="s">
        <v>85</v>
      </c>
      <c r="AW284" s="11" t="s">
        <v>37</v>
      </c>
      <c r="AX284" s="11" t="s">
        <v>73</v>
      </c>
      <c r="AY284" s="215" t="s">
        <v>136</v>
      </c>
    </row>
    <row r="285" spans="2:65" s="11" customFormat="1" ht="13.5">
      <c r="B285" s="205"/>
      <c r="C285" s="206"/>
      <c r="D285" s="203" t="s">
        <v>163</v>
      </c>
      <c r="E285" s="216" t="s">
        <v>21</v>
      </c>
      <c r="F285" s="217" t="s">
        <v>449</v>
      </c>
      <c r="G285" s="206"/>
      <c r="H285" s="218">
        <v>43.832999999999998</v>
      </c>
      <c r="I285" s="210"/>
      <c r="J285" s="206"/>
      <c r="K285" s="206"/>
      <c r="L285" s="211"/>
      <c r="M285" s="212"/>
      <c r="N285" s="213"/>
      <c r="O285" s="213"/>
      <c r="P285" s="213"/>
      <c r="Q285" s="213"/>
      <c r="R285" s="213"/>
      <c r="S285" s="213"/>
      <c r="T285" s="214"/>
      <c r="AT285" s="215" t="s">
        <v>163</v>
      </c>
      <c r="AU285" s="215" t="s">
        <v>146</v>
      </c>
      <c r="AV285" s="11" t="s">
        <v>85</v>
      </c>
      <c r="AW285" s="11" t="s">
        <v>37</v>
      </c>
      <c r="AX285" s="11" t="s">
        <v>73</v>
      </c>
      <c r="AY285" s="215" t="s">
        <v>136</v>
      </c>
    </row>
    <row r="286" spans="2:65" s="11" customFormat="1" ht="27">
      <c r="B286" s="205"/>
      <c r="C286" s="206"/>
      <c r="D286" s="203" t="s">
        <v>163</v>
      </c>
      <c r="E286" s="216" t="s">
        <v>21</v>
      </c>
      <c r="F286" s="217" t="s">
        <v>460</v>
      </c>
      <c r="G286" s="206"/>
      <c r="H286" s="218">
        <v>79.474999999999994</v>
      </c>
      <c r="I286" s="210"/>
      <c r="J286" s="206"/>
      <c r="K286" s="206"/>
      <c r="L286" s="211"/>
      <c r="M286" s="212"/>
      <c r="N286" s="213"/>
      <c r="O286" s="213"/>
      <c r="P286" s="213"/>
      <c r="Q286" s="213"/>
      <c r="R286" s="213"/>
      <c r="S286" s="213"/>
      <c r="T286" s="214"/>
      <c r="AT286" s="215" t="s">
        <v>163</v>
      </c>
      <c r="AU286" s="215" t="s">
        <v>146</v>
      </c>
      <c r="AV286" s="11" t="s">
        <v>85</v>
      </c>
      <c r="AW286" s="11" t="s">
        <v>37</v>
      </c>
      <c r="AX286" s="11" t="s">
        <v>73</v>
      </c>
      <c r="AY286" s="215" t="s">
        <v>136</v>
      </c>
    </row>
    <row r="287" spans="2:65" s="12" customFormat="1" ht="13.5">
      <c r="B287" s="219"/>
      <c r="C287" s="220"/>
      <c r="D287" s="203" t="s">
        <v>163</v>
      </c>
      <c r="E287" s="221" t="s">
        <v>21</v>
      </c>
      <c r="F287" s="222" t="s">
        <v>198</v>
      </c>
      <c r="G287" s="220"/>
      <c r="H287" s="223">
        <v>144.148</v>
      </c>
      <c r="I287" s="224"/>
      <c r="J287" s="220"/>
      <c r="K287" s="220"/>
      <c r="L287" s="225"/>
      <c r="M287" s="226"/>
      <c r="N287" s="227"/>
      <c r="O287" s="227"/>
      <c r="P287" s="227"/>
      <c r="Q287" s="227"/>
      <c r="R287" s="227"/>
      <c r="S287" s="227"/>
      <c r="T287" s="228"/>
      <c r="AT287" s="229" t="s">
        <v>163</v>
      </c>
      <c r="AU287" s="229" t="s">
        <v>146</v>
      </c>
      <c r="AV287" s="12" t="s">
        <v>145</v>
      </c>
      <c r="AW287" s="12" t="s">
        <v>37</v>
      </c>
      <c r="AX287" s="12" t="s">
        <v>78</v>
      </c>
      <c r="AY287" s="229" t="s">
        <v>136</v>
      </c>
    </row>
    <row r="288" spans="2:65" s="10" customFormat="1" ht="29.85" customHeight="1">
      <c r="B288" s="169"/>
      <c r="C288" s="170"/>
      <c r="D288" s="185" t="s">
        <v>72</v>
      </c>
      <c r="E288" s="186" t="s">
        <v>475</v>
      </c>
      <c r="F288" s="186" t="s">
        <v>476</v>
      </c>
      <c r="G288" s="170"/>
      <c r="H288" s="170"/>
      <c r="I288" s="173"/>
      <c r="J288" s="187">
        <f>BK288</f>
        <v>0</v>
      </c>
      <c r="K288" s="170"/>
      <c r="L288" s="175"/>
      <c r="M288" s="176"/>
      <c r="N288" s="177"/>
      <c r="O288" s="177"/>
      <c r="P288" s="178">
        <f>SUM(P289:P310)</f>
        <v>0</v>
      </c>
      <c r="Q288" s="177"/>
      <c r="R288" s="178">
        <f>SUM(R289:R310)</f>
        <v>0</v>
      </c>
      <c r="S288" s="177"/>
      <c r="T288" s="179">
        <f>SUM(T289:T310)</f>
        <v>0</v>
      </c>
      <c r="AR288" s="180" t="s">
        <v>78</v>
      </c>
      <c r="AT288" s="181" t="s">
        <v>72</v>
      </c>
      <c r="AU288" s="181" t="s">
        <v>78</v>
      </c>
      <c r="AY288" s="180" t="s">
        <v>136</v>
      </c>
      <c r="BK288" s="182">
        <f>SUM(BK289:BK310)</f>
        <v>0</v>
      </c>
    </row>
    <row r="289" spans="2:65" s="1" customFormat="1" ht="31.5" customHeight="1">
      <c r="B289" s="39"/>
      <c r="C289" s="188" t="s">
        <v>477</v>
      </c>
      <c r="D289" s="188" t="s">
        <v>140</v>
      </c>
      <c r="E289" s="189" t="s">
        <v>478</v>
      </c>
      <c r="F289" s="190" t="s">
        <v>479</v>
      </c>
      <c r="G289" s="191" t="s">
        <v>220</v>
      </c>
      <c r="H289" s="192">
        <v>68.451999999999998</v>
      </c>
      <c r="I289" s="193"/>
      <c r="J289" s="194">
        <f>ROUND(I289*H289,2)</f>
        <v>0</v>
      </c>
      <c r="K289" s="190" t="s">
        <v>144</v>
      </c>
      <c r="L289" s="59"/>
      <c r="M289" s="195" t="s">
        <v>21</v>
      </c>
      <c r="N289" s="196" t="s">
        <v>44</v>
      </c>
      <c r="O289" s="40"/>
      <c r="P289" s="197">
        <f>O289*H289</f>
        <v>0</v>
      </c>
      <c r="Q289" s="197">
        <v>0</v>
      </c>
      <c r="R289" s="197">
        <f>Q289*H289</f>
        <v>0</v>
      </c>
      <c r="S289" s="197">
        <v>0</v>
      </c>
      <c r="T289" s="198">
        <f>S289*H289</f>
        <v>0</v>
      </c>
      <c r="AR289" s="22" t="s">
        <v>145</v>
      </c>
      <c r="AT289" s="22" t="s">
        <v>140</v>
      </c>
      <c r="AU289" s="22" t="s">
        <v>85</v>
      </c>
      <c r="AY289" s="22" t="s">
        <v>136</v>
      </c>
      <c r="BE289" s="199">
        <f>IF(N289="základní",J289,0)</f>
        <v>0</v>
      </c>
      <c r="BF289" s="199">
        <f>IF(N289="snížená",J289,0)</f>
        <v>0</v>
      </c>
      <c r="BG289" s="199">
        <f>IF(N289="zákl. přenesená",J289,0)</f>
        <v>0</v>
      </c>
      <c r="BH289" s="199">
        <f>IF(N289="sníž. přenesená",J289,0)</f>
        <v>0</v>
      </c>
      <c r="BI289" s="199">
        <f>IF(N289="nulová",J289,0)</f>
        <v>0</v>
      </c>
      <c r="BJ289" s="22" t="s">
        <v>78</v>
      </c>
      <c r="BK289" s="199">
        <f>ROUND(I289*H289,2)</f>
        <v>0</v>
      </c>
      <c r="BL289" s="22" t="s">
        <v>145</v>
      </c>
      <c r="BM289" s="22" t="s">
        <v>480</v>
      </c>
    </row>
    <row r="290" spans="2:65" s="1" customFormat="1" ht="121.5">
      <c r="B290" s="39"/>
      <c r="C290" s="61"/>
      <c r="D290" s="200" t="s">
        <v>148</v>
      </c>
      <c r="E290" s="61"/>
      <c r="F290" s="201" t="s">
        <v>481</v>
      </c>
      <c r="G290" s="61"/>
      <c r="H290" s="61"/>
      <c r="I290" s="156"/>
      <c r="J290" s="61"/>
      <c r="K290" s="61"/>
      <c r="L290" s="59"/>
      <c r="M290" s="202"/>
      <c r="N290" s="40"/>
      <c r="O290" s="40"/>
      <c r="P290" s="40"/>
      <c r="Q290" s="40"/>
      <c r="R290" s="40"/>
      <c r="S290" s="40"/>
      <c r="T290" s="76"/>
      <c r="AT290" s="22" t="s">
        <v>148</v>
      </c>
      <c r="AU290" s="22" t="s">
        <v>85</v>
      </c>
    </row>
    <row r="291" spans="2:65" s="1" customFormat="1" ht="31.5" customHeight="1">
      <c r="B291" s="39"/>
      <c r="C291" s="188" t="s">
        <v>482</v>
      </c>
      <c r="D291" s="188" t="s">
        <v>140</v>
      </c>
      <c r="E291" s="189" t="s">
        <v>483</v>
      </c>
      <c r="F291" s="190" t="s">
        <v>484</v>
      </c>
      <c r="G291" s="191" t="s">
        <v>220</v>
      </c>
      <c r="H291" s="192">
        <v>68.451999999999998</v>
      </c>
      <c r="I291" s="193"/>
      <c r="J291" s="194">
        <f>ROUND(I291*H291,2)</f>
        <v>0</v>
      </c>
      <c r="K291" s="190" t="s">
        <v>144</v>
      </c>
      <c r="L291" s="59"/>
      <c r="M291" s="195" t="s">
        <v>21</v>
      </c>
      <c r="N291" s="196" t="s">
        <v>44</v>
      </c>
      <c r="O291" s="40"/>
      <c r="P291" s="197">
        <f>O291*H291</f>
        <v>0</v>
      </c>
      <c r="Q291" s="197">
        <v>0</v>
      </c>
      <c r="R291" s="197">
        <f>Q291*H291</f>
        <v>0</v>
      </c>
      <c r="S291" s="197">
        <v>0</v>
      </c>
      <c r="T291" s="198">
        <f>S291*H291</f>
        <v>0</v>
      </c>
      <c r="AR291" s="22" t="s">
        <v>145</v>
      </c>
      <c r="AT291" s="22" t="s">
        <v>140</v>
      </c>
      <c r="AU291" s="22" t="s">
        <v>85</v>
      </c>
      <c r="AY291" s="22" t="s">
        <v>136</v>
      </c>
      <c r="BE291" s="199">
        <f>IF(N291="základní",J291,0)</f>
        <v>0</v>
      </c>
      <c r="BF291" s="199">
        <f>IF(N291="snížená",J291,0)</f>
        <v>0</v>
      </c>
      <c r="BG291" s="199">
        <f>IF(N291="zákl. přenesená",J291,0)</f>
        <v>0</v>
      </c>
      <c r="BH291" s="199">
        <f>IF(N291="sníž. přenesená",J291,0)</f>
        <v>0</v>
      </c>
      <c r="BI291" s="199">
        <f>IF(N291="nulová",J291,0)</f>
        <v>0</v>
      </c>
      <c r="BJ291" s="22" t="s">
        <v>78</v>
      </c>
      <c r="BK291" s="199">
        <f>ROUND(I291*H291,2)</f>
        <v>0</v>
      </c>
      <c r="BL291" s="22" t="s">
        <v>145</v>
      </c>
      <c r="BM291" s="22" t="s">
        <v>485</v>
      </c>
    </row>
    <row r="292" spans="2:65" s="1" customFormat="1" ht="81">
      <c r="B292" s="39"/>
      <c r="C292" s="61"/>
      <c r="D292" s="200" t="s">
        <v>148</v>
      </c>
      <c r="E292" s="61"/>
      <c r="F292" s="201" t="s">
        <v>486</v>
      </c>
      <c r="G292" s="61"/>
      <c r="H292" s="61"/>
      <c r="I292" s="156"/>
      <c r="J292" s="61"/>
      <c r="K292" s="61"/>
      <c r="L292" s="59"/>
      <c r="M292" s="202"/>
      <c r="N292" s="40"/>
      <c r="O292" s="40"/>
      <c r="P292" s="40"/>
      <c r="Q292" s="40"/>
      <c r="R292" s="40"/>
      <c r="S292" s="40"/>
      <c r="T292" s="76"/>
      <c r="AT292" s="22" t="s">
        <v>148</v>
      </c>
      <c r="AU292" s="22" t="s">
        <v>85</v>
      </c>
    </row>
    <row r="293" spans="2:65" s="1" customFormat="1" ht="31.5" customHeight="1">
      <c r="B293" s="39"/>
      <c r="C293" s="188" t="s">
        <v>487</v>
      </c>
      <c r="D293" s="188" t="s">
        <v>140</v>
      </c>
      <c r="E293" s="189" t="s">
        <v>488</v>
      </c>
      <c r="F293" s="190" t="s">
        <v>489</v>
      </c>
      <c r="G293" s="191" t="s">
        <v>220</v>
      </c>
      <c r="H293" s="192">
        <v>1369.04</v>
      </c>
      <c r="I293" s="193"/>
      <c r="J293" s="194">
        <f>ROUND(I293*H293,2)</f>
        <v>0</v>
      </c>
      <c r="K293" s="190" t="s">
        <v>144</v>
      </c>
      <c r="L293" s="59"/>
      <c r="M293" s="195" t="s">
        <v>21</v>
      </c>
      <c r="N293" s="196" t="s">
        <v>44</v>
      </c>
      <c r="O293" s="40"/>
      <c r="P293" s="197">
        <f>O293*H293</f>
        <v>0</v>
      </c>
      <c r="Q293" s="197">
        <v>0</v>
      </c>
      <c r="R293" s="197">
        <f>Q293*H293</f>
        <v>0</v>
      </c>
      <c r="S293" s="197">
        <v>0</v>
      </c>
      <c r="T293" s="198">
        <f>S293*H293</f>
        <v>0</v>
      </c>
      <c r="AR293" s="22" t="s">
        <v>145</v>
      </c>
      <c r="AT293" s="22" t="s">
        <v>140</v>
      </c>
      <c r="AU293" s="22" t="s">
        <v>85</v>
      </c>
      <c r="AY293" s="22" t="s">
        <v>136</v>
      </c>
      <c r="BE293" s="199">
        <f>IF(N293="základní",J293,0)</f>
        <v>0</v>
      </c>
      <c r="BF293" s="199">
        <f>IF(N293="snížená",J293,0)</f>
        <v>0</v>
      </c>
      <c r="BG293" s="199">
        <f>IF(N293="zákl. přenesená",J293,0)</f>
        <v>0</v>
      </c>
      <c r="BH293" s="199">
        <f>IF(N293="sníž. přenesená",J293,0)</f>
        <v>0</v>
      </c>
      <c r="BI293" s="199">
        <f>IF(N293="nulová",J293,0)</f>
        <v>0</v>
      </c>
      <c r="BJ293" s="22" t="s">
        <v>78</v>
      </c>
      <c r="BK293" s="199">
        <f>ROUND(I293*H293,2)</f>
        <v>0</v>
      </c>
      <c r="BL293" s="22" t="s">
        <v>145</v>
      </c>
      <c r="BM293" s="22" t="s">
        <v>490</v>
      </c>
    </row>
    <row r="294" spans="2:65" s="1" customFormat="1" ht="81">
      <c r="B294" s="39"/>
      <c r="C294" s="61"/>
      <c r="D294" s="203" t="s">
        <v>148</v>
      </c>
      <c r="E294" s="61"/>
      <c r="F294" s="204" t="s">
        <v>486</v>
      </c>
      <c r="G294" s="61"/>
      <c r="H294" s="61"/>
      <c r="I294" s="156"/>
      <c r="J294" s="61"/>
      <c r="K294" s="61"/>
      <c r="L294" s="59"/>
      <c r="M294" s="202"/>
      <c r="N294" s="40"/>
      <c r="O294" s="40"/>
      <c r="P294" s="40"/>
      <c r="Q294" s="40"/>
      <c r="R294" s="40"/>
      <c r="S294" s="40"/>
      <c r="T294" s="76"/>
      <c r="AT294" s="22" t="s">
        <v>148</v>
      </c>
      <c r="AU294" s="22" t="s">
        <v>85</v>
      </c>
    </row>
    <row r="295" spans="2:65" s="11" customFormat="1" ht="13.5">
      <c r="B295" s="205"/>
      <c r="C295" s="206"/>
      <c r="D295" s="200" t="s">
        <v>163</v>
      </c>
      <c r="E295" s="206"/>
      <c r="F295" s="208" t="s">
        <v>491</v>
      </c>
      <c r="G295" s="206"/>
      <c r="H295" s="209">
        <v>1369.04</v>
      </c>
      <c r="I295" s="210"/>
      <c r="J295" s="206"/>
      <c r="K295" s="206"/>
      <c r="L295" s="211"/>
      <c r="M295" s="212"/>
      <c r="N295" s="213"/>
      <c r="O295" s="213"/>
      <c r="P295" s="213"/>
      <c r="Q295" s="213"/>
      <c r="R295" s="213"/>
      <c r="S295" s="213"/>
      <c r="T295" s="214"/>
      <c r="AT295" s="215" t="s">
        <v>163</v>
      </c>
      <c r="AU295" s="215" t="s">
        <v>85</v>
      </c>
      <c r="AV295" s="11" t="s">
        <v>85</v>
      </c>
      <c r="AW295" s="11" t="s">
        <v>6</v>
      </c>
      <c r="AX295" s="11" t="s">
        <v>78</v>
      </c>
      <c r="AY295" s="215" t="s">
        <v>136</v>
      </c>
    </row>
    <row r="296" spans="2:65" s="1" customFormat="1" ht="22.5" customHeight="1">
      <c r="B296" s="39"/>
      <c r="C296" s="188" t="s">
        <v>492</v>
      </c>
      <c r="D296" s="188" t="s">
        <v>140</v>
      </c>
      <c r="E296" s="189" t="s">
        <v>493</v>
      </c>
      <c r="F296" s="190" t="s">
        <v>494</v>
      </c>
      <c r="G296" s="191" t="s">
        <v>220</v>
      </c>
      <c r="H296" s="192">
        <v>14.3</v>
      </c>
      <c r="I296" s="193"/>
      <c r="J296" s="194">
        <f>ROUND(I296*H296,2)</f>
        <v>0</v>
      </c>
      <c r="K296" s="190" t="s">
        <v>144</v>
      </c>
      <c r="L296" s="59"/>
      <c r="M296" s="195" t="s">
        <v>21</v>
      </c>
      <c r="N296" s="196" t="s">
        <v>44</v>
      </c>
      <c r="O296" s="40"/>
      <c r="P296" s="197">
        <f>O296*H296</f>
        <v>0</v>
      </c>
      <c r="Q296" s="197">
        <v>0</v>
      </c>
      <c r="R296" s="197">
        <f>Q296*H296</f>
        <v>0</v>
      </c>
      <c r="S296" s="197">
        <v>0</v>
      </c>
      <c r="T296" s="198">
        <f>S296*H296</f>
        <v>0</v>
      </c>
      <c r="AR296" s="22" t="s">
        <v>145</v>
      </c>
      <c r="AT296" s="22" t="s">
        <v>140</v>
      </c>
      <c r="AU296" s="22" t="s">
        <v>85</v>
      </c>
      <c r="AY296" s="22" t="s">
        <v>136</v>
      </c>
      <c r="BE296" s="199">
        <f>IF(N296="základní",J296,0)</f>
        <v>0</v>
      </c>
      <c r="BF296" s="199">
        <f>IF(N296="snížená",J296,0)</f>
        <v>0</v>
      </c>
      <c r="BG296" s="199">
        <f>IF(N296="zákl. přenesená",J296,0)</f>
        <v>0</v>
      </c>
      <c r="BH296" s="199">
        <f>IF(N296="sníž. přenesená",J296,0)</f>
        <v>0</v>
      </c>
      <c r="BI296" s="199">
        <f>IF(N296="nulová",J296,0)</f>
        <v>0</v>
      </c>
      <c r="BJ296" s="22" t="s">
        <v>78</v>
      </c>
      <c r="BK296" s="199">
        <f>ROUND(I296*H296,2)</f>
        <v>0</v>
      </c>
      <c r="BL296" s="22" t="s">
        <v>145</v>
      </c>
      <c r="BM296" s="22" t="s">
        <v>495</v>
      </c>
    </row>
    <row r="297" spans="2:65" s="1" customFormat="1" ht="67.5">
      <c r="B297" s="39"/>
      <c r="C297" s="61"/>
      <c r="D297" s="203" t="s">
        <v>148</v>
      </c>
      <c r="E297" s="61"/>
      <c r="F297" s="204" t="s">
        <v>496</v>
      </c>
      <c r="G297" s="61"/>
      <c r="H297" s="61"/>
      <c r="I297" s="156"/>
      <c r="J297" s="61"/>
      <c r="K297" s="61"/>
      <c r="L297" s="59"/>
      <c r="M297" s="202"/>
      <c r="N297" s="40"/>
      <c r="O297" s="40"/>
      <c r="P297" s="40"/>
      <c r="Q297" s="40"/>
      <c r="R297" s="40"/>
      <c r="S297" s="40"/>
      <c r="T297" s="76"/>
      <c r="AT297" s="22" t="s">
        <v>148</v>
      </c>
      <c r="AU297" s="22" t="s">
        <v>85</v>
      </c>
    </row>
    <row r="298" spans="2:65" s="11" customFormat="1" ht="13.5">
      <c r="B298" s="205"/>
      <c r="C298" s="206"/>
      <c r="D298" s="203" t="s">
        <v>163</v>
      </c>
      <c r="E298" s="216" t="s">
        <v>21</v>
      </c>
      <c r="F298" s="217" t="s">
        <v>497</v>
      </c>
      <c r="G298" s="206"/>
      <c r="H298" s="218">
        <v>0.7</v>
      </c>
      <c r="I298" s="210"/>
      <c r="J298" s="206"/>
      <c r="K298" s="206"/>
      <c r="L298" s="211"/>
      <c r="M298" s="212"/>
      <c r="N298" s="213"/>
      <c r="O298" s="213"/>
      <c r="P298" s="213"/>
      <c r="Q298" s="213"/>
      <c r="R298" s="213"/>
      <c r="S298" s="213"/>
      <c r="T298" s="214"/>
      <c r="AT298" s="215" t="s">
        <v>163</v>
      </c>
      <c r="AU298" s="215" t="s">
        <v>85</v>
      </c>
      <c r="AV298" s="11" t="s">
        <v>85</v>
      </c>
      <c r="AW298" s="11" t="s">
        <v>37</v>
      </c>
      <c r="AX298" s="11" t="s">
        <v>73</v>
      </c>
      <c r="AY298" s="215" t="s">
        <v>136</v>
      </c>
    </row>
    <row r="299" spans="2:65" s="11" customFormat="1" ht="13.5">
      <c r="B299" s="205"/>
      <c r="C299" s="206"/>
      <c r="D299" s="203" t="s">
        <v>163</v>
      </c>
      <c r="E299" s="216" t="s">
        <v>21</v>
      </c>
      <c r="F299" s="217" t="s">
        <v>498</v>
      </c>
      <c r="G299" s="206"/>
      <c r="H299" s="218">
        <v>6.5</v>
      </c>
      <c r="I299" s="210"/>
      <c r="J299" s="206"/>
      <c r="K299" s="206"/>
      <c r="L299" s="211"/>
      <c r="M299" s="212"/>
      <c r="N299" s="213"/>
      <c r="O299" s="213"/>
      <c r="P299" s="213"/>
      <c r="Q299" s="213"/>
      <c r="R299" s="213"/>
      <c r="S299" s="213"/>
      <c r="T299" s="214"/>
      <c r="AT299" s="215" t="s">
        <v>163</v>
      </c>
      <c r="AU299" s="215" t="s">
        <v>85</v>
      </c>
      <c r="AV299" s="11" t="s">
        <v>85</v>
      </c>
      <c r="AW299" s="11" t="s">
        <v>37</v>
      </c>
      <c r="AX299" s="11" t="s">
        <v>73</v>
      </c>
      <c r="AY299" s="215" t="s">
        <v>136</v>
      </c>
    </row>
    <row r="300" spans="2:65" s="11" customFormat="1" ht="13.5">
      <c r="B300" s="205"/>
      <c r="C300" s="206"/>
      <c r="D300" s="203" t="s">
        <v>163</v>
      </c>
      <c r="E300" s="216" t="s">
        <v>21</v>
      </c>
      <c r="F300" s="217" t="s">
        <v>499</v>
      </c>
      <c r="G300" s="206"/>
      <c r="H300" s="218">
        <v>7.1</v>
      </c>
      <c r="I300" s="210"/>
      <c r="J300" s="206"/>
      <c r="K300" s="206"/>
      <c r="L300" s="211"/>
      <c r="M300" s="212"/>
      <c r="N300" s="213"/>
      <c r="O300" s="213"/>
      <c r="P300" s="213"/>
      <c r="Q300" s="213"/>
      <c r="R300" s="213"/>
      <c r="S300" s="213"/>
      <c r="T300" s="214"/>
      <c r="AT300" s="215" t="s">
        <v>163</v>
      </c>
      <c r="AU300" s="215" t="s">
        <v>85</v>
      </c>
      <c r="AV300" s="11" t="s">
        <v>85</v>
      </c>
      <c r="AW300" s="11" t="s">
        <v>37</v>
      </c>
      <c r="AX300" s="11" t="s">
        <v>73</v>
      </c>
      <c r="AY300" s="215" t="s">
        <v>136</v>
      </c>
    </row>
    <row r="301" spans="2:65" s="12" customFormat="1" ht="13.5">
      <c r="B301" s="219"/>
      <c r="C301" s="220"/>
      <c r="D301" s="200" t="s">
        <v>163</v>
      </c>
      <c r="E301" s="240" t="s">
        <v>21</v>
      </c>
      <c r="F301" s="241" t="s">
        <v>198</v>
      </c>
      <c r="G301" s="220"/>
      <c r="H301" s="242">
        <v>14.3</v>
      </c>
      <c r="I301" s="224"/>
      <c r="J301" s="220"/>
      <c r="K301" s="220"/>
      <c r="L301" s="225"/>
      <c r="M301" s="226"/>
      <c r="N301" s="227"/>
      <c r="O301" s="227"/>
      <c r="P301" s="227"/>
      <c r="Q301" s="227"/>
      <c r="R301" s="227"/>
      <c r="S301" s="227"/>
      <c r="T301" s="228"/>
      <c r="AT301" s="229" t="s">
        <v>163</v>
      </c>
      <c r="AU301" s="229" t="s">
        <v>85</v>
      </c>
      <c r="AV301" s="12" t="s">
        <v>145</v>
      </c>
      <c r="AW301" s="12" t="s">
        <v>37</v>
      </c>
      <c r="AX301" s="12" t="s">
        <v>78</v>
      </c>
      <c r="AY301" s="229" t="s">
        <v>136</v>
      </c>
    </row>
    <row r="302" spans="2:65" s="1" customFormat="1" ht="22.5" customHeight="1">
      <c r="B302" s="39"/>
      <c r="C302" s="188" t="s">
        <v>500</v>
      </c>
      <c r="D302" s="188" t="s">
        <v>140</v>
      </c>
      <c r="E302" s="189" t="s">
        <v>501</v>
      </c>
      <c r="F302" s="190" t="s">
        <v>502</v>
      </c>
      <c r="G302" s="191" t="s">
        <v>220</v>
      </c>
      <c r="H302" s="192">
        <v>1.4</v>
      </c>
      <c r="I302" s="193"/>
      <c r="J302" s="194">
        <f>ROUND(I302*H302,2)</f>
        <v>0</v>
      </c>
      <c r="K302" s="190" t="s">
        <v>144</v>
      </c>
      <c r="L302" s="59"/>
      <c r="M302" s="195" t="s">
        <v>21</v>
      </c>
      <c r="N302" s="196" t="s">
        <v>44</v>
      </c>
      <c r="O302" s="40"/>
      <c r="P302" s="197">
        <f>O302*H302</f>
        <v>0</v>
      </c>
      <c r="Q302" s="197">
        <v>0</v>
      </c>
      <c r="R302" s="197">
        <f>Q302*H302</f>
        <v>0</v>
      </c>
      <c r="S302" s="197">
        <v>0</v>
      </c>
      <c r="T302" s="198">
        <f>S302*H302</f>
        <v>0</v>
      </c>
      <c r="AR302" s="22" t="s">
        <v>145</v>
      </c>
      <c r="AT302" s="22" t="s">
        <v>140</v>
      </c>
      <c r="AU302" s="22" t="s">
        <v>85</v>
      </c>
      <c r="AY302" s="22" t="s">
        <v>136</v>
      </c>
      <c r="BE302" s="199">
        <f>IF(N302="základní",J302,0)</f>
        <v>0</v>
      </c>
      <c r="BF302" s="199">
        <f>IF(N302="snížená",J302,0)</f>
        <v>0</v>
      </c>
      <c r="BG302" s="199">
        <f>IF(N302="zákl. přenesená",J302,0)</f>
        <v>0</v>
      </c>
      <c r="BH302" s="199">
        <f>IF(N302="sníž. přenesená",J302,0)</f>
        <v>0</v>
      </c>
      <c r="BI302" s="199">
        <f>IF(N302="nulová",J302,0)</f>
        <v>0</v>
      </c>
      <c r="BJ302" s="22" t="s">
        <v>78</v>
      </c>
      <c r="BK302" s="199">
        <f>ROUND(I302*H302,2)</f>
        <v>0</v>
      </c>
      <c r="BL302" s="22" t="s">
        <v>145</v>
      </c>
      <c r="BM302" s="22" t="s">
        <v>503</v>
      </c>
    </row>
    <row r="303" spans="2:65" s="1" customFormat="1" ht="67.5">
      <c r="B303" s="39"/>
      <c r="C303" s="61"/>
      <c r="D303" s="203" t="s">
        <v>148</v>
      </c>
      <c r="E303" s="61"/>
      <c r="F303" s="204" t="s">
        <v>496</v>
      </c>
      <c r="G303" s="61"/>
      <c r="H303" s="61"/>
      <c r="I303" s="156"/>
      <c r="J303" s="61"/>
      <c r="K303" s="61"/>
      <c r="L303" s="59"/>
      <c r="M303" s="202"/>
      <c r="N303" s="40"/>
      <c r="O303" s="40"/>
      <c r="P303" s="40"/>
      <c r="Q303" s="40"/>
      <c r="R303" s="40"/>
      <c r="S303" s="40"/>
      <c r="T303" s="76"/>
      <c r="AT303" s="22" t="s">
        <v>148</v>
      </c>
      <c r="AU303" s="22" t="s">
        <v>85</v>
      </c>
    </row>
    <row r="304" spans="2:65" s="11" customFormat="1" ht="13.5">
      <c r="B304" s="205"/>
      <c r="C304" s="206"/>
      <c r="D304" s="200" t="s">
        <v>163</v>
      </c>
      <c r="E304" s="207" t="s">
        <v>21</v>
      </c>
      <c r="F304" s="208" t="s">
        <v>504</v>
      </c>
      <c r="G304" s="206"/>
      <c r="H304" s="209">
        <v>1.4</v>
      </c>
      <c r="I304" s="210"/>
      <c r="J304" s="206"/>
      <c r="K304" s="206"/>
      <c r="L304" s="211"/>
      <c r="M304" s="212"/>
      <c r="N304" s="213"/>
      <c r="O304" s="213"/>
      <c r="P304" s="213"/>
      <c r="Q304" s="213"/>
      <c r="R304" s="213"/>
      <c r="S304" s="213"/>
      <c r="T304" s="214"/>
      <c r="AT304" s="215" t="s">
        <v>163</v>
      </c>
      <c r="AU304" s="215" t="s">
        <v>85</v>
      </c>
      <c r="AV304" s="11" t="s">
        <v>85</v>
      </c>
      <c r="AW304" s="11" t="s">
        <v>37</v>
      </c>
      <c r="AX304" s="11" t="s">
        <v>78</v>
      </c>
      <c r="AY304" s="215" t="s">
        <v>136</v>
      </c>
    </row>
    <row r="305" spans="2:65" s="1" customFormat="1" ht="22.5" customHeight="1">
      <c r="B305" s="39"/>
      <c r="C305" s="188" t="s">
        <v>320</v>
      </c>
      <c r="D305" s="188" t="s">
        <v>140</v>
      </c>
      <c r="E305" s="189" t="s">
        <v>505</v>
      </c>
      <c r="F305" s="190" t="s">
        <v>506</v>
      </c>
      <c r="G305" s="191" t="s">
        <v>220</v>
      </c>
      <c r="H305" s="192">
        <v>0.4</v>
      </c>
      <c r="I305" s="193"/>
      <c r="J305" s="194">
        <f>ROUND(I305*H305,2)</f>
        <v>0</v>
      </c>
      <c r="K305" s="190" t="s">
        <v>144</v>
      </c>
      <c r="L305" s="59"/>
      <c r="M305" s="195" t="s">
        <v>21</v>
      </c>
      <c r="N305" s="196" t="s">
        <v>44</v>
      </c>
      <c r="O305" s="40"/>
      <c r="P305" s="197">
        <f>O305*H305</f>
        <v>0</v>
      </c>
      <c r="Q305" s="197">
        <v>0</v>
      </c>
      <c r="R305" s="197">
        <f>Q305*H305</f>
        <v>0</v>
      </c>
      <c r="S305" s="197">
        <v>0</v>
      </c>
      <c r="T305" s="198">
        <f>S305*H305</f>
        <v>0</v>
      </c>
      <c r="AR305" s="22" t="s">
        <v>145</v>
      </c>
      <c r="AT305" s="22" t="s">
        <v>140</v>
      </c>
      <c r="AU305" s="22" t="s">
        <v>85</v>
      </c>
      <c r="AY305" s="22" t="s">
        <v>136</v>
      </c>
      <c r="BE305" s="199">
        <f>IF(N305="základní",J305,0)</f>
        <v>0</v>
      </c>
      <c r="BF305" s="199">
        <f>IF(N305="snížená",J305,0)</f>
        <v>0</v>
      </c>
      <c r="BG305" s="199">
        <f>IF(N305="zákl. přenesená",J305,0)</f>
        <v>0</v>
      </c>
      <c r="BH305" s="199">
        <f>IF(N305="sníž. přenesená",J305,0)</f>
        <v>0</v>
      </c>
      <c r="BI305" s="199">
        <f>IF(N305="nulová",J305,0)</f>
        <v>0</v>
      </c>
      <c r="BJ305" s="22" t="s">
        <v>78</v>
      </c>
      <c r="BK305" s="199">
        <f>ROUND(I305*H305,2)</f>
        <v>0</v>
      </c>
      <c r="BL305" s="22" t="s">
        <v>145</v>
      </c>
      <c r="BM305" s="22" t="s">
        <v>507</v>
      </c>
    </row>
    <row r="306" spans="2:65" s="1" customFormat="1" ht="67.5">
      <c r="B306" s="39"/>
      <c r="C306" s="61"/>
      <c r="D306" s="203" t="s">
        <v>148</v>
      </c>
      <c r="E306" s="61"/>
      <c r="F306" s="204" t="s">
        <v>496</v>
      </c>
      <c r="G306" s="61"/>
      <c r="H306" s="61"/>
      <c r="I306" s="156"/>
      <c r="J306" s="61"/>
      <c r="K306" s="61"/>
      <c r="L306" s="59"/>
      <c r="M306" s="202"/>
      <c r="N306" s="40"/>
      <c r="O306" s="40"/>
      <c r="P306" s="40"/>
      <c r="Q306" s="40"/>
      <c r="R306" s="40"/>
      <c r="S306" s="40"/>
      <c r="T306" s="76"/>
      <c r="AT306" s="22" t="s">
        <v>148</v>
      </c>
      <c r="AU306" s="22" t="s">
        <v>85</v>
      </c>
    </row>
    <row r="307" spans="2:65" s="11" customFormat="1" ht="13.5">
      <c r="B307" s="205"/>
      <c r="C307" s="206"/>
      <c r="D307" s="200" t="s">
        <v>163</v>
      </c>
      <c r="E307" s="207" t="s">
        <v>21</v>
      </c>
      <c r="F307" s="208" t="s">
        <v>508</v>
      </c>
      <c r="G307" s="206"/>
      <c r="H307" s="209">
        <v>0.4</v>
      </c>
      <c r="I307" s="210"/>
      <c r="J307" s="206"/>
      <c r="K307" s="206"/>
      <c r="L307" s="211"/>
      <c r="M307" s="212"/>
      <c r="N307" s="213"/>
      <c r="O307" s="213"/>
      <c r="P307" s="213"/>
      <c r="Q307" s="213"/>
      <c r="R307" s="213"/>
      <c r="S307" s="213"/>
      <c r="T307" s="214"/>
      <c r="AT307" s="215" t="s">
        <v>163</v>
      </c>
      <c r="AU307" s="215" t="s">
        <v>85</v>
      </c>
      <c r="AV307" s="11" t="s">
        <v>85</v>
      </c>
      <c r="AW307" s="11" t="s">
        <v>37</v>
      </c>
      <c r="AX307" s="11" t="s">
        <v>78</v>
      </c>
      <c r="AY307" s="215" t="s">
        <v>136</v>
      </c>
    </row>
    <row r="308" spans="2:65" s="1" customFormat="1" ht="22.5" customHeight="1">
      <c r="B308" s="39"/>
      <c r="C308" s="188" t="s">
        <v>509</v>
      </c>
      <c r="D308" s="188" t="s">
        <v>140</v>
      </c>
      <c r="E308" s="189" t="s">
        <v>510</v>
      </c>
      <c r="F308" s="190" t="s">
        <v>511</v>
      </c>
      <c r="G308" s="191" t="s">
        <v>220</v>
      </c>
      <c r="H308" s="192">
        <v>48.5</v>
      </c>
      <c r="I308" s="193"/>
      <c r="J308" s="194">
        <f>ROUND(I308*H308,2)</f>
        <v>0</v>
      </c>
      <c r="K308" s="190" t="s">
        <v>144</v>
      </c>
      <c r="L308" s="59"/>
      <c r="M308" s="195" t="s">
        <v>21</v>
      </c>
      <c r="N308" s="196" t="s">
        <v>44</v>
      </c>
      <c r="O308" s="40"/>
      <c r="P308" s="197">
        <f>O308*H308</f>
        <v>0</v>
      </c>
      <c r="Q308" s="197">
        <v>0</v>
      </c>
      <c r="R308" s="197">
        <f>Q308*H308</f>
        <v>0</v>
      </c>
      <c r="S308" s="197">
        <v>0</v>
      </c>
      <c r="T308" s="198">
        <f>S308*H308</f>
        <v>0</v>
      </c>
      <c r="AR308" s="22" t="s">
        <v>145</v>
      </c>
      <c r="AT308" s="22" t="s">
        <v>140</v>
      </c>
      <c r="AU308" s="22" t="s">
        <v>85</v>
      </c>
      <c r="AY308" s="22" t="s">
        <v>136</v>
      </c>
      <c r="BE308" s="199">
        <f>IF(N308="základní",J308,0)</f>
        <v>0</v>
      </c>
      <c r="BF308" s="199">
        <f>IF(N308="snížená",J308,0)</f>
        <v>0</v>
      </c>
      <c r="BG308" s="199">
        <f>IF(N308="zákl. přenesená",J308,0)</f>
        <v>0</v>
      </c>
      <c r="BH308" s="199">
        <f>IF(N308="sníž. přenesená",J308,0)</f>
        <v>0</v>
      </c>
      <c r="BI308" s="199">
        <f>IF(N308="nulová",J308,0)</f>
        <v>0</v>
      </c>
      <c r="BJ308" s="22" t="s">
        <v>78</v>
      </c>
      <c r="BK308" s="199">
        <f>ROUND(I308*H308,2)</f>
        <v>0</v>
      </c>
      <c r="BL308" s="22" t="s">
        <v>145</v>
      </c>
      <c r="BM308" s="22" t="s">
        <v>512</v>
      </c>
    </row>
    <row r="309" spans="2:65" s="1" customFormat="1" ht="67.5">
      <c r="B309" s="39"/>
      <c r="C309" s="61"/>
      <c r="D309" s="203" t="s">
        <v>148</v>
      </c>
      <c r="E309" s="61"/>
      <c r="F309" s="204" t="s">
        <v>513</v>
      </c>
      <c r="G309" s="61"/>
      <c r="H309" s="61"/>
      <c r="I309" s="156"/>
      <c r="J309" s="61"/>
      <c r="K309" s="61"/>
      <c r="L309" s="59"/>
      <c r="M309" s="202"/>
      <c r="N309" s="40"/>
      <c r="O309" s="40"/>
      <c r="P309" s="40"/>
      <c r="Q309" s="40"/>
      <c r="R309" s="40"/>
      <c r="S309" s="40"/>
      <c r="T309" s="76"/>
      <c r="AT309" s="22" t="s">
        <v>148</v>
      </c>
      <c r="AU309" s="22" t="s">
        <v>85</v>
      </c>
    </row>
    <row r="310" spans="2:65" s="11" customFormat="1" ht="13.5">
      <c r="B310" s="205"/>
      <c r="C310" s="206"/>
      <c r="D310" s="203" t="s">
        <v>163</v>
      </c>
      <c r="E310" s="216" t="s">
        <v>21</v>
      </c>
      <c r="F310" s="217" t="s">
        <v>514</v>
      </c>
      <c r="G310" s="206"/>
      <c r="H310" s="218">
        <v>48.5</v>
      </c>
      <c r="I310" s="210"/>
      <c r="J310" s="206"/>
      <c r="K310" s="206"/>
      <c r="L310" s="211"/>
      <c r="M310" s="212"/>
      <c r="N310" s="213"/>
      <c r="O310" s="213"/>
      <c r="P310" s="213"/>
      <c r="Q310" s="213"/>
      <c r="R310" s="213"/>
      <c r="S310" s="213"/>
      <c r="T310" s="214"/>
      <c r="AT310" s="215" t="s">
        <v>163</v>
      </c>
      <c r="AU310" s="215" t="s">
        <v>85</v>
      </c>
      <c r="AV310" s="11" t="s">
        <v>85</v>
      </c>
      <c r="AW310" s="11" t="s">
        <v>37</v>
      </c>
      <c r="AX310" s="11" t="s">
        <v>78</v>
      </c>
      <c r="AY310" s="215" t="s">
        <v>136</v>
      </c>
    </row>
    <row r="311" spans="2:65" s="10" customFormat="1" ht="29.85" customHeight="1">
      <c r="B311" s="169"/>
      <c r="C311" s="170"/>
      <c r="D311" s="185" t="s">
        <v>72</v>
      </c>
      <c r="E311" s="186" t="s">
        <v>515</v>
      </c>
      <c r="F311" s="186" t="s">
        <v>516</v>
      </c>
      <c r="G311" s="170"/>
      <c r="H311" s="170"/>
      <c r="I311" s="173"/>
      <c r="J311" s="187">
        <f>BK311</f>
        <v>0</v>
      </c>
      <c r="K311" s="170"/>
      <c r="L311" s="175"/>
      <c r="M311" s="176"/>
      <c r="N311" s="177"/>
      <c r="O311" s="177"/>
      <c r="P311" s="178">
        <f>SUM(P312:P313)</f>
        <v>0</v>
      </c>
      <c r="Q311" s="177"/>
      <c r="R311" s="178">
        <f>SUM(R312:R313)</f>
        <v>0</v>
      </c>
      <c r="S311" s="177"/>
      <c r="T311" s="179">
        <f>SUM(T312:T313)</f>
        <v>0</v>
      </c>
      <c r="AR311" s="180" t="s">
        <v>78</v>
      </c>
      <c r="AT311" s="181" t="s">
        <v>72</v>
      </c>
      <c r="AU311" s="181" t="s">
        <v>78</v>
      </c>
      <c r="AY311" s="180" t="s">
        <v>136</v>
      </c>
      <c r="BK311" s="182">
        <f>SUM(BK312:BK313)</f>
        <v>0</v>
      </c>
    </row>
    <row r="312" spans="2:65" s="1" customFormat="1" ht="22.5" customHeight="1">
      <c r="B312" s="39"/>
      <c r="C312" s="188" t="s">
        <v>517</v>
      </c>
      <c r="D312" s="188" t="s">
        <v>140</v>
      </c>
      <c r="E312" s="189" t="s">
        <v>518</v>
      </c>
      <c r="F312" s="190" t="s">
        <v>519</v>
      </c>
      <c r="G312" s="191" t="s">
        <v>220</v>
      </c>
      <c r="H312" s="192">
        <v>113.648</v>
      </c>
      <c r="I312" s="193"/>
      <c r="J312" s="194">
        <f>ROUND(I312*H312,2)</f>
        <v>0</v>
      </c>
      <c r="K312" s="190" t="s">
        <v>144</v>
      </c>
      <c r="L312" s="59"/>
      <c r="M312" s="195" t="s">
        <v>21</v>
      </c>
      <c r="N312" s="196" t="s">
        <v>44</v>
      </c>
      <c r="O312" s="40"/>
      <c r="P312" s="197">
        <f>O312*H312</f>
        <v>0</v>
      </c>
      <c r="Q312" s="197">
        <v>0</v>
      </c>
      <c r="R312" s="197">
        <f>Q312*H312</f>
        <v>0</v>
      </c>
      <c r="S312" s="197">
        <v>0</v>
      </c>
      <c r="T312" s="198">
        <f>S312*H312</f>
        <v>0</v>
      </c>
      <c r="AR312" s="22" t="s">
        <v>145</v>
      </c>
      <c r="AT312" s="22" t="s">
        <v>140</v>
      </c>
      <c r="AU312" s="22" t="s">
        <v>85</v>
      </c>
      <c r="AY312" s="22" t="s">
        <v>136</v>
      </c>
      <c r="BE312" s="199">
        <f>IF(N312="základní",J312,0)</f>
        <v>0</v>
      </c>
      <c r="BF312" s="199">
        <f>IF(N312="snížená",J312,0)</f>
        <v>0</v>
      </c>
      <c r="BG312" s="199">
        <f>IF(N312="zákl. přenesená",J312,0)</f>
        <v>0</v>
      </c>
      <c r="BH312" s="199">
        <f>IF(N312="sníž. přenesená",J312,0)</f>
        <v>0</v>
      </c>
      <c r="BI312" s="199">
        <f>IF(N312="nulová",J312,0)</f>
        <v>0</v>
      </c>
      <c r="BJ312" s="22" t="s">
        <v>78</v>
      </c>
      <c r="BK312" s="199">
        <f>ROUND(I312*H312,2)</f>
        <v>0</v>
      </c>
      <c r="BL312" s="22" t="s">
        <v>145</v>
      </c>
      <c r="BM312" s="22" t="s">
        <v>520</v>
      </c>
    </row>
    <row r="313" spans="2:65" s="1" customFormat="1" ht="40.5">
      <c r="B313" s="39"/>
      <c r="C313" s="61"/>
      <c r="D313" s="203" t="s">
        <v>148</v>
      </c>
      <c r="E313" s="61"/>
      <c r="F313" s="204" t="s">
        <v>521</v>
      </c>
      <c r="G313" s="61"/>
      <c r="H313" s="61"/>
      <c r="I313" s="156"/>
      <c r="J313" s="61"/>
      <c r="K313" s="61"/>
      <c r="L313" s="59"/>
      <c r="M313" s="202"/>
      <c r="N313" s="40"/>
      <c r="O313" s="40"/>
      <c r="P313" s="40"/>
      <c r="Q313" s="40"/>
      <c r="R313" s="40"/>
      <c r="S313" s="40"/>
      <c r="T313" s="76"/>
      <c r="AT313" s="22" t="s">
        <v>148</v>
      </c>
      <c r="AU313" s="22" t="s">
        <v>85</v>
      </c>
    </row>
    <row r="314" spans="2:65" s="10" customFormat="1" ht="37.35" customHeight="1">
      <c r="B314" s="169"/>
      <c r="C314" s="170"/>
      <c r="D314" s="171" t="s">
        <v>72</v>
      </c>
      <c r="E314" s="172" t="s">
        <v>522</v>
      </c>
      <c r="F314" s="172" t="s">
        <v>523</v>
      </c>
      <c r="G314" s="170"/>
      <c r="H314" s="170"/>
      <c r="I314" s="173"/>
      <c r="J314" s="174">
        <f>BK314</f>
        <v>0</v>
      </c>
      <c r="K314" s="170"/>
      <c r="L314" s="175"/>
      <c r="M314" s="176"/>
      <c r="N314" s="177"/>
      <c r="O314" s="177"/>
      <c r="P314" s="178">
        <f>P315+P322+P333</f>
        <v>0</v>
      </c>
      <c r="Q314" s="177"/>
      <c r="R314" s="178">
        <f>R315+R322+R333</f>
        <v>0.11073936000000001</v>
      </c>
      <c r="S314" s="177"/>
      <c r="T314" s="179">
        <f>T315+T322+T333</f>
        <v>4.0080000000000003E-3</v>
      </c>
      <c r="AR314" s="180" t="s">
        <v>85</v>
      </c>
      <c r="AT314" s="181" t="s">
        <v>72</v>
      </c>
      <c r="AU314" s="181" t="s">
        <v>73</v>
      </c>
      <c r="AY314" s="180" t="s">
        <v>136</v>
      </c>
      <c r="BK314" s="182">
        <f>BK315+BK322+BK333</f>
        <v>0</v>
      </c>
    </row>
    <row r="315" spans="2:65" s="10" customFormat="1" ht="19.899999999999999" customHeight="1">
      <c r="B315" s="169"/>
      <c r="C315" s="170"/>
      <c r="D315" s="185" t="s">
        <v>72</v>
      </c>
      <c r="E315" s="186" t="s">
        <v>524</v>
      </c>
      <c r="F315" s="186" t="s">
        <v>525</v>
      </c>
      <c r="G315" s="170"/>
      <c r="H315" s="170"/>
      <c r="I315" s="173"/>
      <c r="J315" s="187">
        <f>BK315</f>
        <v>0</v>
      </c>
      <c r="K315" s="170"/>
      <c r="L315" s="175"/>
      <c r="M315" s="176"/>
      <c r="N315" s="177"/>
      <c r="O315" s="177"/>
      <c r="P315" s="178">
        <f>SUM(P316:P321)</f>
        <v>0</v>
      </c>
      <c r="Q315" s="177"/>
      <c r="R315" s="178">
        <f>SUM(R316:R321)</f>
        <v>3.6240000000000001E-3</v>
      </c>
      <c r="S315" s="177"/>
      <c r="T315" s="179">
        <f>SUM(T316:T321)</f>
        <v>4.0080000000000003E-3</v>
      </c>
      <c r="AR315" s="180" t="s">
        <v>85</v>
      </c>
      <c r="AT315" s="181" t="s">
        <v>72</v>
      </c>
      <c r="AU315" s="181" t="s">
        <v>78</v>
      </c>
      <c r="AY315" s="180" t="s">
        <v>136</v>
      </c>
      <c r="BK315" s="182">
        <f>SUM(BK316:BK321)</f>
        <v>0</v>
      </c>
    </row>
    <row r="316" spans="2:65" s="1" customFormat="1" ht="22.5" customHeight="1">
      <c r="B316" s="39"/>
      <c r="C316" s="188" t="s">
        <v>526</v>
      </c>
      <c r="D316" s="188" t="s">
        <v>140</v>
      </c>
      <c r="E316" s="189" t="s">
        <v>527</v>
      </c>
      <c r="F316" s="190" t="s">
        <v>528</v>
      </c>
      <c r="G316" s="191" t="s">
        <v>241</v>
      </c>
      <c r="H316" s="192">
        <v>2.4</v>
      </c>
      <c r="I316" s="193"/>
      <c r="J316" s="194">
        <f>ROUND(I316*H316,2)</f>
        <v>0</v>
      </c>
      <c r="K316" s="190" t="s">
        <v>144</v>
      </c>
      <c r="L316" s="59"/>
      <c r="M316" s="195" t="s">
        <v>21</v>
      </c>
      <c r="N316" s="196" t="s">
        <v>44</v>
      </c>
      <c r="O316" s="40"/>
      <c r="P316" s="197">
        <f>O316*H316</f>
        <v>0</v>
      </c>
      <c r="Q316" s="197">
        <v>0</v>
      </c>
      <c r="R316" s="197">
        <f>Q316*H316</f>
        <v>0</v>
      </c>
      <c r="S316" s="197">
        <v>1.67E-3</v>
      </c>
      <c r="T316" s="198">
        <f>S316*H316</f>
        <v>4.0080000000000003E-3</v>
      </c>
      <c r="AR316" s="22" t="s">
        <v>185</v>
      </c>
      <c r="AT316" s="22" t="s">
        <v>140</v>
      </c>
      <c r="AU316" s="22" t="s">
        <v>85</v>
      </c>
      <c r="AY316" s="22" t="s">
        <v>136</v>
      </c>
      <c r="BE316" s="199">
        <f>IF(N316="základní",J316,0)</f>
        <v>0</v>
      </c>
      <c r="BF316" s="199">
        <f>IF(N316="snížená",J316,0)</f>
        <v>0</v>
      </c>
      <c r="BG316" s="199">
        <f>IF(N316="zákl. přenesená",J316,0)</f>
        <v>0</v>
      </c>
      <c r="BH316" s="199">
        <f>IF(N316="sníž. přenesená",J316,0)</f>
        <v>0</v>
      </c>
      <c r="BI316" s="199">
        <f>IF(N316="nulová",J316,0)</f>
        <v>0</v>
      </c>
      <c r="BJ316" s="22" t="s">
        <v>78</v>
      </c>
      <c r="BK316" s="199">
        <f>ROUND(I316*H316,2)</f>
        <v>0</v>
      </c>
      <c r="BL316" s="22" t="s">
        <v>185</v>
      </c>
      <c r="BM316" s="22" t="s">
        <v>529</v>
      </c>
    </row>
    <row r="317" spans="2:65" s="11" customFormat="1" ht="13.5">
      <c r="B317" s="205"/>
      <c r="C317" s="206"/>
      <c r="D317" s="200" t="s">
        <v>163</v>
      </c>
      <c r="E317" s="207" t="s">
        <v>21</v>
      </c>
      <c r="F317" s="208" t="s">
        <v>530</v>
      </c>
      <c r="G317" s="206"/>
      <c r="H317" s="209">
        <v>2.4</v>
      </c>
      <c r="I317" s="210"/>
      <c r="J317" s="206"/>
      <c r="K317" s="206"/>
      <c r="L317" s="211"/>
      <c r="M317" s="212"/>
      <c r="N317" s="213"/>
      <c r="O317" s="213"/>
      <c r="P317" s="213"/>
      <c r="Q317" s="213"/>
      <c r="R317" s="213"/>
      <c r="S317" s="213"/>
      <c r="T317" s="214"/>
      <c r="AT317" s="215" t="s">
        <v>163</v>
      </c>
      <c r="AU317" s="215" t="s">
        <v>85</v>
      </c>
      <c r="AV317" s="11" t="s">
        <v>85</v>
      </c>
      <c r="AW317" s="11" t="s">
        <v>37</v>
      </c>
      <c r="AX317" s="11" t="s">
        <v>78</v>
      </c>
      <c r="AY317" s="215" t="s">
        <v>136</v>
      </c>
    </row>
    <row r="318" spans="2:65" s="1" customFormat="1" ht="31.5" customHeight="1">
      <c r="B318" s="39"/>
      <c r="C318" s="188" t="s">
        <v>531</v>
      </c>
      <c r="D318" s="188" t="s">
        <v>140</v>
      </c>
      <c r="E318" s="189" t="s">
        <v>532</v>
      </c>
      <c r="F318" s="190" t="s">
        <v>533</v>
      </c>
      <c r="G318" s="191" t="s">
        <v>241</v>
      </c>
      <c r="H318" s="192">
        <v>2.4</v>
      </c>
      <c r="I318" s="193"/>
      <c r="J318" s="194">
        <f>ROUND(I318*H318,2)</f>
        <v>0</v>
      </c>
      <c r="K318" s="190" t="s">
        <v>144</v>
      </c>
      <c r="L318" s="59"/>
      <c r="M318" s="195" t="s">
        <v>21</v>
      </c>
      <c r="N318" s="196" t="s">
        <v>44</v>
      </c>
      <c r="O318" s="40"/>
      <c r="P318" s="197">
        <f>O318*H318</f>
        <v>0</v>
      </c>
      <c r="Q318" s="197">
        <v>1.5100000000000001E-3</v>
      </c>
      <c r="R318" s="197">
        <f>Q318*H318</f>
        <v>3.6240000000000001E-3</v>
      </c>
      <c r="S318" s="197">
        <v>0</v>
      </c>
      <c r="T318" s="198">
        <f>S318*H318</f>
        <v>0</v>
      </c>
      <c r="AR318" s="22" t="s">
        <v>185</v>
      </c>
      <c r="AT318" s="22" t="s">
        <v>140</v>
      </c>
      <c r="AU318" s="22" t="s">
        <v>85</v>
      </c>
      <c r="AY318" s="22" t="s">
        <v>136</v>
      </c>
      <c r="BE318" s="199">
        <f>IF(N318="základní",J318,0)</f>
        <v>0</v>
      </c>
      <c r="BF318" s="199">
        <f>IF(N318="snížená",J318,0)</f>
        <v>0</v>
      </c>
      <c r="BG318" s="199">
        <f>IF(N318="zákl. přenesená",J318,0)</f>
        <v>0</v>
      </c>
      <c r="BH318" s="199">
        <f>IF(N318="sníž. přenesená",J318,0)</f>
        <v>0</v>
      </c>
      <c r="BI318" s="199">
        <f>IF(N318="nulová",J318,0)</f>
        <v>0</v>
      </c>
      <c r="BJ318" s="22" t="s">
        <v>78</v>
      </c>
      <c r="BK318" s="199">
        <f>ROUND(I318*H318,2)</f>
        <v>0</v>
      </c>
      <c r="BL318" s="22" t="s">
        <v>185</v>
      </c>
      <c r="BM318" s="22" t="s">
        <v>534</v>
      </c>
    </row>
    <row r="319" spans="2:65" s="11" customFormat="1" ht="13.5">
      <c r="B319" s="205"/>
      <c r="C319" s="206"/>
      <c r="D319" s="200" t="s">
        <v>163</v>
      </c>
      <c r="E319" s="207" t="s">
        <v>21</v>
      </c>
      <c r="F319" s="208" t="s">
        <v>530</v>
      </c>
      <c r="G319" s="206"/>
      <c r="H319" s="209">
        <v>2.4</v>
      </c>
      <c r="I319" s="210"/>
      <c r="J319" s="206"/>
      <c r="K319" s="206"/>
      <c r="L319" s="211"/>
      <c r="M319" s="212"/>
      <c r="N319" s="213"/>
      <c r="O319" s="213"/>
      <c r="P319" s="213"/>
      <c r="Q319" s="213"/>
      <c r="R319" s="213"/>
      <c r="S319" s="213"/>
      <c r="T319" s="214"/>
      <c r="AT319" s="215" t="s">
        <v>163</v>
      </c>
      <c r="AU319" s="215" t="s">
        <v>85</v>
      </c>
      <c r="AV319" s="11" t="s">
        <v>85</v>
      </c>
      <c r="AW319" s="11" t="s">
        <v>37</v>
      </c>
      <c r="AX319" s="11" t="s">
        <v>78</v>
      </c>
      <c r="AY319" s="215" t="s">
        <v>136</v>
      </c>
    </row>
    <row r="320" spans="2:65" s="1" customFormat="1" ht="31.5" customHeight="1">
      <c r="B320" s="39"/>
      <c r="C320" s="188" t="s">
        <v>535</v>
      </c>
      <c r="D320" s="188" t="s">
        <v>140</v>
      </c>
      <c r="E320" s="189" t="s">
        <v>536</v>
      </c>
      <c r="F320" s="190" t="s">
        <v>537</v>
      </c>
      <c r="G320" s="191" t="s">
        <v>220</v>
      </c>
      <c r="H320" s="192">
        <v>4.0000000000000001E-3</v>
      </c>
      <c r="I320" s="193"/>
      <c r="J320" s="194">
        <f>ROUND(I320*H320,2)</f>
        <v>0</v>
      </c>
      <c r="K320" s="190" t="s">
        <v>144</v>
      </c>
      <c r="L320" s="59"/>
      <c r="M320" s="195" t="s">
        <v>21</v>
      </c>
      <c r="N320" s="196" t="s">
        <v>44</v>
      </c>
      <c r="O320" s="40"/>
      <c r="P320" s="197">
        <f>O320*H320</f>
        <v>0</v>
      </c>
      <c r="Q320" s="197">
        <v>0</v>
      </c>
      <c r="R320" s="197">
        <f>Q320*H320</f>
        <v>0</v>
      </c>
      <c r="S320" s="197">
        <v>0</v>
      </c>
      <c r="T320" s="198">
        <f>S320*H320</f>
        <v>0</v>
      </c>
      <c r="AR320" s="22" t="s">
        <v>185</v>
      </c>
      <c r="AT320" s="22" t="s">
        <v>140</v>
      </c>
      <c r="AU320" s="22" t="s">
        <v>85</v>
      </c>
      <c r="AY320" s="22" t="s">
        <v>136</v>
      </c>
      <c r="BE320" s="199">
        <f>IF(N320="základní",J320,0)</f>
        <v>0</v>
      </c>
      <c r="BF320" s="199">
        <f>IF(N320="snížená",J320,0)</f>
        <v>0</v>
      </c>
      <c r="BG320" s="199">
        <f>IF(N320="zákl. přenesená",J320,0)</f>
        <v>0</v>
      </c>
      <c r="BH320" s="199">
        <f>IF(N320="sníž. přenesená",J320,0)</f>
        <v>0</v>
      </c>
      <c r="BI320" s="199">
        <f>IF(N320="nulová",J320,0)</f>
        <v>0</v>
      </c>
      <c r="BJ320" s="22" t="s">
        <v>78</v>
      </c>
      <c r="BK320" s="199">
        <f>ROUND(I320*H320,2)</f>
        <v>0</v>
      </c>
      <c r="BL320" s="22" t="s">
        <v>185</v>
      </c>
      <c r="BM320" s="22" t="s">
        <v>538</v>
      </c>
    </row>
    <row r="321" spans="2:65" s="1" customFormat="1" ht="121.5">
      <c r="B321" s="39"/>
      <c r="C321" s="61"/>
      <c r="D321" s="203" t="s">
        <v>148</v>
      </c>
      <c r="E321" s="61"/>
      <c r="F321" s="204" t="s">
        <v>539</v>
      </c>
      <c r="G321" s="61"/>
      <c r="H321" s="61"/>
      <c r="I321" s="156"/>
      <c r="J321" s="61"/>
      <c r="K321" s="61"/>
      <c r="L321" s="59"/>
      <c r="M321" s="202"/>
      <c r="N321" s="40"/>
      <c r="O321" s="40"/>
      <c r="P321" s="40"/>
      <c r="Q321" s="40"/>
      <c r="R321" s="40"/>
      <c r="S321" s="40"/>
      <c r="T321" s="76"/>
      <c r="AT321" s="22" t="s">
        <v>148</v>
      </c>
      <c r="AU321" s="22" t="s">
        <v>85</v>
      </c>
    </row>
    <row r="322" spans="2:65" s="10" customFormat="1" ht="29.85" customHeight="1">
      <c r="B322" s="169"/>
      <c r="C322" s="170"/>
      <c r="D322" s="185" t="s">
        <v>72</v>
      </c>
      <c r="E322" s="186" t="s">
        <v>540</v>
      </c>
      <c r="F322" s="186" t="s">
        <v>541</v>
      </c>
      <c r="G322" s="170"/>
      <c r="H322" s="170"/>
      <c r="I322" s="173"/>
      <c r="J322" s="187">
        <f>BK322</f>
        <v>0</v>
      </c>
      <c r="K322" s="170"/>
      <c r="L322" s="175"/>
      <c r="M322" s="176"/>
      <c r="N322" s="177"/>
      <c r="O322" s="177"/>
      <c r="P322" s="178">
        <f>SUM(P323:P332)</f>
        <v>0</v>
      </c>
      <c r="Q322" s="177"/>
      <c r="R322" s="178">
        <f>SUM(R323:R332)</f>
        <v>7.9200000000000007E-2</v>
      </c>
      <c r="S322" s="177"/>
      <c r="T322" s="179">
        <f>SUM(T323:T332)</f>
        <v>0</v>
      </c>
      <c r="AR322" s="180" t="s">
        <v>85</v>
      </c>
      <c r="AT322" s="181" t="s">
        <v>72</v>
      </c>
      <c r="AU322" s="181" t="s">
        <v>78</v>
      </c>
      <c r="AY322" s="180" t="s">
        <v>136</v>
      </c>
      <c r="BK322" s="182">
        <f>SUM(BK323:BK332)</f>
        <v>0</v>
      </c>
    </row>
    <row r="323" spans="2:65" s="1" customFormat="1" ht="22.5" customHeight="1">
      <c r="B323" s="39"/>
      <c r="C323" s="188" t="s">
        <v>542</v>
      </c>
      <c r="D323" s="188" t="s">
        <v>140</v>
      </c>
      <c r="E323" s="189" t="s">
        <v>543</v>
      </c>
      <c r="F323" s="190" t="s">
        <v>544</v>
      </c>
      <c r="G323" s="191" t="s">
        <v>241</v>
      </c>
      <c r="H323" s="192">
        <v>30.6</v>
      </c>
      <c r="I323" s="193"/>
      <c r="J323" s="194">
        <f>ROUND(I323*H323,2)</f>
        <v>0</v>
      </c>
      <c r="K323" s="190" t="s">
        <v>144</v>
      </c>
      <c r="L323" s="59"/>
      <c r="M323" s="195" t="s">
        <v>21</v>
      </c>
      <c r="N323" s="196" t="s">
        <v>44</v>
      </c>
      <c r="O323" s="40"/>
      <c r="P323" s="197">
        <f>O323*H323</f>
        <v>0</v>
      </c>
      <c r="Q323" s="197">
        <v>0</v>
      </c>
      <c r="R323" s="197">
        <f>Q323*H323</f>
        <v>0</v>
      </c>
      <c r="S323" s="197">
        <v>0</v>
      </c>
      <c r="T323" s="198">
        <f>S323*H323</f>
        <v>0</v>
      </c>
      <c r="AR323" s="22" t="s">
        <v>185</v>
      </c>
      <c r="AT323" s="22" t="s">
        <v>140</v>
      </c>
      <c r="AU323" s="22" t="s">
        <v>85</v>
      </c>
      <c r="AY323" s="22" t="s">
        <v>136</v>
      </c>
      <c r="BE323" s="199">
        <f>IF(N323="základní",J323,0)</f>
        <v>0</v>
      </c>
      <c r="BF323" s="199">
        <f>IF(N323="snížená",J323,0)</f>
        <v>0</v>
      </c>
      <c r="BG323" s="199">
        <f>IF(N323="zákl. přenesená",J323,0)</f>
        <v>0</v>
      </c>
      <c r="BH323" s="199">
        <f>IF(N323="sníž. přenesená",J323,0)</f>
        <v>0</v>
      </c>
      <c r="BI323" s="199">
        <f>IF(N323="nulová",J323,0)</f>
        <v>0</v>
      </c>
      <c r="BJ323" s="22" t="s">
        <v>78</v>
      </c>
      <c r="BK323" s="199">
        <f>ROUND(I323*H323,2)</f>
        <v>0</v>
      </c>
      <c r="BL323" s="22" t="s">
        <v>185</v>
      </c>
      <c r="BM323" s="22" t="s">
        <v>545</v>
      </c>
    </row>
    <row r="324" spans="2:65" s="1" customFormat="1" ht="121.5">
      <c r="B324" s="39"/>
      <c r="C324" s="61"/>
      <c r="D324" s="203" t="s">
        <v>148</v>
      </c>
      <c r="E324" s="61"/>
      <c r="F324" s="204" t="s">
        <v>546</v>
      </c>
      <c r="G324" s="61"/>
      <c r="H324" s="61"/>
      <c r="I324" s="156"/>
      <c r="J324" s="61"/>
      <c r="K324" s="61"/>
      <c r="L324" s="59"/>
      <c r="M324" s="202"/>
      <c r="N324" s="40"/>
      <c r="O324" s="40"/>
      <c r="P324" s="40"/>
      <c r="Q324" s="40"/>
      <c r="R324" s="40"/>
      <c r="S324" s="40"/>
      <c r="T324" s="76"/>
      <c r="AT324" s="22" t="s">
        <v>148</v>
      </c>
      <c r="AU324" s="22" t="s">
        <v>85</v>
      </c>
    </row>
    <row r="325" spans="2:65" s="11" customFormat="1" ht="13.5">
      <c r="B325" s="205"/>
      <c r="C325" s="206"/>
      <c r="D325" s="200" t="s">
        <v>163</v>
      </c>
      <c r="E325" s="207" t="s">
        <v>21</v>
      </c>
      <c r="F325" s="208" t="s">
        <v>547</v>
      </c>
      <c r="G325" s="206"/>
      <c r="H325" s="209">
        <v>30.6</v>
      </c>
      <c r="I325" s="210"/>
      <c r="J325" s="206"/>
      <c r="K325" s="206"/>
      <c r="L325" s="211"/>
      <c r="M325" s="212"/>
      <c r="N325" s="213"/>
      <c r="O325" s="213"/>
      <c r="P325" s="213"/>
      <c r="Q325" s="213"/>
      <c r="R325" s="213"/>
      <c r="S325" s="213"/>
      <c r="T325" s="214"/>
      <c r="AT325" s="215" t="s">
        <v>163</v>
      </c>
      <c r="AU325" s="215" t="s">
        <v>85</v>
      </c>
      <c r="AV325" s="11" t="s">
        <v>85</v>
      </c>
      <c r="AW325" s="11" t="s">
        <v>37</v>
      </c>
      <c r="AX325" s="11" t="s">
        <v>78</v>
      </c>
      <c r="AY325" s="215" t="s">
        <v>136</v>
      </c>
    </row>
    <row r="326" spans="2:65" s="1" customFormat="1" ht="22.5" customHeight="1">
      <c r="B326" s="39"/>
      <c r="C326" s="230" t="s">
        <v>548</v>
      </c>
      <c r="D326" s="230" t="s">
        <v>217</v>
      </c>
      <c r="E326" s="231" t="s">
        <v>549</v>
      </c>
      <c r="F326" s="232" t="s">
        <v>550</v>
      </c>
      <c r="G326" s="233" t="s">
        <v>241</v>
      </c>
      <c r="H326" s="234">
        <v>30.6</v>
      </c>
      <c r="I326" s="235"/>
      <c r="J326" s="236">
        <f>ROUND(I326*H326,2)</f>
        <v>0</v>
      </c>
      <c r="K326" s="232" t="s">
        <v>21</v>
      </c>
      <c r="L326" s="237"/>
      <c r="M326" s="238" t="s">
        <v>21</v>
      </c>
      <c r="N326" s="239" t="s">
        <v>44</v>
      </c>
      <c r="O326" s="40"/>
      <c r="P326" s="197">
        <f>O326*H326</f>
        <v>0</v>
      </c>
      <c r="Q326" s="197">
        <v>2E-3</v>
      </c>
      <c r="R326" s="197">
        <f>Q326*H326</f>
        <v>6.1200000000000004E-2</v>
      </c>
      <c r="S326" s="197">
        <v>0</v>
      </c>
      <c r="T326" s="198">
        <f>S326*H326</f>
        <v>0</v>
      </c>
      <c r="AR326" s="22" t="s">
        <v>248</v>
      </c>
      <c r="AT326" s="22" t="s">
        <v>217</v>
      </c>
      <c r="AU326" s="22" t="s">
        <v>85</v>
      </c>
      <c r="AY326" s="22" t="s">
        <v>136</v>
      </c>
      <c r="BE326" s="199">
        <f>IF(N326="základní",J326,0)</f>
        <v>0</v>
      </c>
      <c r="BF326" s="199">
        <f>IF(N326="snížená",J326,0)</f>
        <v>0</v>
      </c>
      <c r="BG326" s="199">
        <f>IF(N326="zákl. přenesená",J326,0)</f>
        <v>0</v>
      </c>
      <c r="BH326" s="199">
        <f>IF(N326="sníž. přenesená",J326,0)</f>
        <v>0</v>
      </c>
      <c r="BI326" s="199">
        <f>IF(N326="nulová",J326,0)</f>
        <v>0</v>
      </c>
      <c r="BJ326" s="22" t="s">
        <v>78</v>
      </c>
      <c r="BK326" s="199">
        <f>ROUND(I326*H326,2)</f>
        <v>0</v>
      </c>
      <c r="BL326" s="22" t="s">
        <v>185</v>
      </c>
      <c r="BM326" s="22" t="s">
        <v>551</v>
      </c>
    </row>
    <row r="327" spans="2:65" s="11" customFormat="1" ht="13.5">
      <c r="B327" s="205"/>
      <c r="C327" s="206"/>
      <c r="D327" s="200" t="s">
        <v>163</v>
      </c>
      <c r="E327" s="207" t="s">
        <v>21</v>
      </c>
      <c r="F327" s="208" t="s">
        <v>547</v>
      </c>
      <c r="G327" s="206"/>
      <c r="H327" s="209">
        <v>30.6</v>
      </c>
      <c r="I327" s="210"/>
      <c r="J327" s="206"/>
      <c r="K327" s="206"/>
      <c r="L327" s="211"/>
      <c r="M327" s="212"/>
      <c r="N327" s="213"/>
      <c r="O327" s="213"/>
      <c r="P327" s="213"/>
      <c r="Q327" s="213"/>
      <c r="R327" s="213"/>
      <c r="S327" s="213"/>
      <c r="T327" s="214"/>
      <c r="AT327" s="215" t="s">
        <v>163</v>
      </c>
      <c r="AU327" s="215" t="s">
        <v>85</v>
      </c>
      <c r="AV327" s="11" t="s">
        <v>85</v>
      </c>
      <c r="AW327" s="11" t="s">
        <v>37</v>
      </c>
      <c r="AX327" s="11" t="s">
        <v>78</v>
      </c>
      <c r="AY327" s="215" t="s">
        <v>136</v>
      </c>
    </row>
    <row r="328" spans="2:65" s="1" customFormat="1" ht="22.5" customHeight="1">
      <c r="B328" s="39"/>
      <c r="C328" s="230" t="s">
        <v>552</v>
      </c>
      <c r="D328" s="230" t="s">
        <v>217</v>
      </c>
      <c r="E328" s="231" t="s">
        <v>553</v>
      </c>
      <c r="F328" s="232" t="s">
        <v>554</v>
      </c>
      <c r="G328" s="233" t="s">
        <v>143</v>
      </c>
      <c r="H328" s="234">
        <v>24</v>
      </c>
      <c r="I328" s="235"/>
      <c r="J328" s="236">
        <f>ROUND(I328*H328,2)</f>
        <v>0</v>
      </c>
      <c r="K328" s="232" t="s">
        <v>21</v>
      </c>
      <c r="L328" s="237"/>
      <c r="M328" s="238" t="s">
        <v>21</v>
      </c>
      <c r="N328" s="239" t="s">
        <v>44</v>
      </c>
      <c r="O328" s="40"/>
      <c r="P328" s="197">
        <f>O328*H328</f>
        <v>0</v>
      </c>
      <c r="Q328" s="197">
        <v>5.0000000000000001E-4</v>
      </c>
      <c r="R328" s="197">
        <f>Q328*H328</f>
        <v>1.2E-2</v>
      </c>
      <c r="S328" s="197">
        <v>0</v>
      </c>
      <c r="T328" s="198">
        <f>S328*H328</f>
        <v>0</v>
      </c>
      <c r="AR328" s="22" t="s">
        <v>248</v>
      </c>
      <c r="AT328" s="22" t="s">
        <v>217</v>
      </c>
      <c r="AU328" s="22" t="s">
        <v>85</v>
      </c>
      <c r="AY328" s="22" t="s">
        <v>136</v>
      </c>
      <c r="BE328" s="199">
        <f>IF(N328="základní",J328,0)</f>
        <v>0</v>
      </c>
      <c r="BF328" s="199">
        <f>IF(N328="snížená",J328,0)</f>
        <v>0</v>
      </c>
      <c r="BG328" s="199">
        <f>IF(N328="zákl. přenesená",J328,0)</f>
        <v>0</v>
      </c>
      <c r="BH328" s="199">
        <f>IF(N328="sníž. přenesená",J328,0)</f>
        <v>0</v>
      </c>
      <c r="BI328" s="199">
        <f>IF(N328="nulová",J328,0)</f>
        <v>0</v>
      </c>
      <c r="BJ328" s="22" t="s">
        <v>78</v>
      </c>
      <c r="BK328" s="199">
        <f>ROUND(I328*H328,2)</f>
        <v>0</v>
      </c>
      <c r="BL328" s="22" t="s">
        <v>185</v>
      </c>
      <c r="BM328" s="22" t="s">
        <v>555</v>
      </c>
    </row>
    <row r="329" spans="2:65" s="11" customFormat="1" ht="13.5">
      <c r="B329" s="205"/>
      <c r="C329" s="206"/>
      <c r="D329" s="200" t="s">
        <v>163</v>
      </c>
      <c r="E329" s="207" t="s">
        <v>21</v>
      </c>
      <c r="F329" s="208" t="s">
        <v>556</v>
      </c>
      <c r="G329" s="206"/>
      <c r="H329" s="209">
        <v>24</v>
      </c>
      <c r="I329" s="210"/>
      <c r="J329" s="206"/>
      <c r="K329" s="206"/>
      <c r="L329" s="211"/>
      <c r="M329" s="212"/>
      <c r="N329" s="213"/>
      <c r="O329" s="213"/>
      <c r="P329" s="213"/>
      <c r="Q329" s="213"/>
      <c r="R329" s="213"/>
      <c r="S329" s="213"/>
      <c r="T329" s="214"/>
      <c r="AT329" s="215" t="s">
        <v>163</v>
      </c>
      <c r="AU329" s="215" t="s">
        <v>85</v>
      </c>
      <c r="AV329" s="11" t="s">
        <v>85</v>
      </c>
      <c r="AW329" s="11" t="s">
        <v>37</v>
      </c>
      <c r="AX329" s="11" t="s">
        <v>78</v>
      </c>
      <c r="AY329" s="215" t="s">
        <v>136</v>
      </c>
    </row>
    <row r="330" spans="2:65" s="1" customFormat="1" ht="22.5" customHeight="1">
      <c r="B330" s="39"/>
      <c r="C330" s="230" t="s">
        <v>557</v>
      </c>
      <c r="D330" s="230" t="s">
        <v>217</v>
      </c>
      <c r="E330" s="231" t="s">
        <v>558</v>
      </c>
      <c r="F330" s="232" t="s">
        <v>559</v>
      </c>
      <c r="G330" s="233" t="s">
        <v>143</v>
      </c>
      <c r="H330" s="234">
        <v>12</v>
      </c>
      <c r="I330" s="235"/>
      <c r="J330" s="236">
        <f>ROUND(I330*H330,2)</f>
        <v>0</v>
      </c>
      <c r="K330" s="232" t="s">
        <v>21</v>
      </c>
      <c r="L330" s="237"/>
      <c r="M330" s="238" t="s">
        <v>21</v>
      </c>
      <c r="N330" s="239" t="s">
        <v>44</v>
      </c>
      <c r="O330" s="40"/>
      <c r="P330" s="197">
        <f>O330*H330</f>
        <v>0</v>
      </c>
      <c r="Q330" s="197">
        <v>5.0000000000000001E-4</v>
      </c>
      <c r="R330" s="197">
        <f>Q330*H330</f>
        <v>6.0000000000000001E-3</v>
      </c>
      <c r="S330" s="197">
        <v>0</v>
      </c>
      <c r="T330" s="198">
        <f>S330*H330</f>
        <v>0</v>
      </c>
      <c r="AR330" s="22" t="s">
        <v>248</v>
      </c>
      <c r="AT330" s="22" t="s">
        <v>217</v>
      </c>
      <c r="AU330" s="22" t="s">
        <v>85</v>
      </c>
      <c r="AY330" s="22" t="s">
        <v>136</v>
      </c>
      <c r="BE330" s="199">
        <f>IF(N330="základní",J330,0)</f>
        <v>0</v>
      </c>
      <c r="BF330" s="199">
        <f>IF(N330="snížená",J330,0)</f>
        <v>0</v>
      </c>
      <c r="BG330" s="199">
        <f>IF(N330="zákl. přenesená",J330,0)</f>
        <v>0</v>
      </c>
      <c r="BH330" s="199">
        <f>IF(N330="sníž. přenesená",J330,0)</f>
        <v>0</v>
      </c>
      <c r="BI330" s="199">
        <f>IF(N330="nulová",J330,0)</f>
        <v>0</v>
      </c>
      <c r="BJ330" s="22" t="s">
        <v>78</v>
      </c>
      <c r="BK330" s="199">
        <f>ROUND(I330*H330,2)</f>
        <v>0</v>
      </c>
      <c r="BL330" s="22" t="s">
        <v>185</v>
      </c>
      <c r="BM330" s="22" t="s">
        <v>560</v>
      </c>
    </row>
    <row r="331" spans="2:65" s="1" customFormat="1" ht="31.5" customHeight="1">
      <c r="B331" s="39"/>
      <c r="C331" s="188" t="s">
        <v>561</v>
      </c>
      <c r="D331" s="188" t="s">
        <v>140</v>
      </c>
      <c r="E331" s="189" t="s">
        <v>562</v>
      </c>
      <c r="F331" s="190" t="s">
        <v>563</v>
      </c>
      <c r="G331" s="191" t="s">
        <v>220</v>
      </c>
      <c r="H331" s="192">
        <v>7.9000000000000001E-2</v>
      </c>
      <c r="I331" s="193"/>
      <c r="J331" s="194">
        <f>ROUND(I331*H331,2)</f>
        <v>0</v>
      </c>
      <c r="K331" s="190" t="s">
        <v>144</v>
      </c>
      <c r="L331" s="59"/>
      <c r="M331" s="195" t="s">
        <v>21</v>
      </c>
      <c r="N331" s="196" t="s">
        <v>44</v>
      </c>
      <c r="O331" s="40"/>
      <c r="P331" s="197">
        <f>O331*H331</f>
        <v>0</v>
      </c>
      <c r="Q331" s="197">
        <v>0</v>
      </c>
      <c r="R331" s="197">
        <f>Q331*H331</f>
        <v>0</v>
      </c>
      <c r="S331" s="197">
        <v>0</v>
      </c>
      <c r="T331" s="198">
        <f>S331*H331</f>
        <v>0</v>
      </c>
      <c r="AR331" s="22" t="s">
        <v>185</v>
      </c>
      <c r="AT331" s="22" t="s">
        <v>140</v>
      </c>
      <c r="AU331" s="22" t="s">
        <v>85</v>
      </c>
      <c r="AY331" s="22" t="s">
        <v>136</v>
      </c>
      <c r="BE331" s="199">
        <f>IF(N331="základní",J331,0)</f>
        <v>0</v>
      </c>
      <c r="BF331" s="199">
        <f>IF(N331="snížená",J331,0)</f>
        <v>0</v>
      </c>
      <c r="BG331" s="199">
        <f>IF(N331="zákl. přenesená",J331,0)</f>
        <v>0</v>
      </c>
      <c r="BH331" s="199">
        <f>IF(N331="sníž. přenesená",J331,0)</f>
        <v>0</v>
      </c>
      <c r="BI331" s="199">
        <f>IF(N331="nulová",J331,0)</f>
        <v>0</v>
      </c>
      <c r="BJ331" s="22" t="s">
        <v>78</v>
      </c>
      <c r="BK331" s="199">
        <f>ROUND(I331*H331,2)</f>
        <v>0</v>
      </c>
      <c r="BL331" s="22" t="s">
        <v>185</v>
      </c>
      <c r="BM331" s="22" t="s">
        <v>564</v>
      </c>
    </row>
    <row r="332" spans="2:65" s="1" customFormat="1" ht="121.5">
      <c r="B332" s="39"/>
      <c r="C332" s="61"/>
      <c r="D332" s="203" t="s">
        <v>148</v>
      </c>
      <c r="E332" s="61"/>
      <c r="F332" s="204" t="s">
        <v>565</v>
      </c>
      <c r="G332" s="61"/>
      <c r="H332" s="61"/>
      <c r="I332" s="156"/>
      <c r="J332" s="61"/>
      <c r="K332" s="61"/>
      <c r="L332" s="59"/>
      <c r="M332" s="202"/>
      <c r="N332" s="40"/>
      <c r="O332" s="40"/>
      <c r="P332" s="40"/>
      <c r="Q332" s="40"/>
      <c r="R332" s="40"/>
      <c r="S332" s="40"/>
      <c r="T332" s="76"/>
      <c r="AT332" s="22" t="s">
        <v>148</v>
      </c>
      <c r="AU332" s="22" t="s">
        <v>85</v>
      </c>
    </row>
    <row r="333" spans="2:65" s="10" customFormat="1" ht="29.85" customHeight="1">
      <c r="B333" s="169"/>
      <c r="C333" s="170"/>
      <c r="D333" s="185" t="s">
        <v>72</v>
      </c>
      <c r="E333" s="186" t="s">
        <v>566</v>
      </c>
      <c r="F333" s="186" t="s">
        <v>567</v>
      </c>
      <c r="G333" s="170"/>
      <c r="H333" s="170"/>
      <c r="I333" s="173"/>
      <c r="J333" s="187">
        <f>BK333</f>
        <v>0</v>
      </c>
      <c r="K333" s="170"/>
      <c r="L333" s="175"/>
      <c r="M333" s="176"/>
      <c r="N333" s="177"/>
      <c r="O333" s="177"/>
      <c r="P333" s="178">
        <f>SUM(P334:P338)</f>
        <v>0</v>
      </c>
      <c r="Q333" s="177"/>
      <c r="R333" s="178">
        <f>SUM(R334:R338)</f>
        <v>2.791536E-2</v>
      </c>
      <c r="S333" s="177"/>
      <c r="T333" s="179">
        <f>SUM(T334:T338)</f>
        <v>0</v>
      </c>
      <c r="AR333" s="180" t="s">
        <v>85</v>
      </c>
      <c r="AT333" s="181" t="s">
        <v>72</v>
      </c>
      <c r="AU333" s="181" t="s">
        <v>78</v>
      </c>
      <c r="AY333" s="180" t="s">
        <v>136</v>
      </c>
      <c r="BK333" s="182">
        <f>SUM(BK334:BK338)</f>
        <v>0</v>
      </c>
    </row>
    <row r="334" spans="2:65" s="1" customFormat="1" ht="31.5" customHeight="1">
      <c r="B334" s="39"/>
      <c r="C334" s="188" t="s">
        <v>568</v>
      </c>
      <c r="D334" s="188" t="s">
        <v>140</v>
      </c>
      <c r="E334" s="189" t="s">
        <v>569</v>
      </c>
      <c r="F334" s="190" t="s">
        <v>570</v>
      </c>
      <c r="G334" s="191" t="s">
        <v>160</v>
      </c>
      <c r="H334" s="192">
        <v>84.591999999999999</v>
      </c>
      <c r="I334" s="193"/>
      <c r="J334" s="194">
        <f>ROUND(I334*H334,2)</f>
        <v>0</v>
      </c>
      <c r="K334" s="190" t="s">
        <v>144</v>
      </c>
      <c r="L334" s="59"/>
      <c r="M334" s="195" t="s">
        <v>21</v>
      </c>
      <c r="N334" s="196" t="s">
        <v>44</v>
      </c>
      <c r="O334" s="40"/>
      <c r="P334" s="197">
        <f>O334*H334</f>
        <v>0</v>
      </c>
      <c r="Q334" s="197">
        <v>3.3E-4</v>
      </c>
      <c r="R334" s="197">
        <f>Q334*H334</f>
        <v>2.791536E-2</v>
      </c>
      <c r="S334" s="197">
        <v>0</v>
      </c>
      <c r="T334" s="198">
        <f>S334*H334</f>
        <v>0</v>
      </c>
      <c r="AR334" s="22" t="s">
        <v>145</v>
      </c>
      <c r="AT334" s="22" t="s">
        <v>140</v>
      </c>
      <c r="AU334" s="22" t="s">
        <v>85</v>
      </c>
      <c r="AY334" s="22" t="s">
        <v>136</v>
      </c>
      <c r="BE334" s="199">
        <f>IF(N334="základní",J334,0)</f>
        <v>0</v>
      </c>
      <c r="BF334" s="199">
        <f>IF(N334="snížená",J334,0)</f>
        <v>0</v>
      </c>
      <c r="BG334" s="199">
        <f>IF(N334="zákl. přenesená",J334,0)</f>
        <v>0</v>
      </c>
      <c r="BH334" s="199">
        <f>IF(N334="sníž. přenesená",J334,0)</f>
        <v>0</v>
      </c>
      <c r="BI334" s="199">
        <f>IF(N334="nulová",J334,0)</f>
        <v>0</v>
      </c>
      <c r="BJ334" s="22" t="s">
        <v>78</v>
      </c>
      <c r="BK334" s="199">
        <f>ROUND(I334*H334,2)</f>
        <v>0</v>
      </c>
      <c r="BL334" s="22" t="s">
        <v>145</v>
      </c>
      <c r="BM334" s="22" t="s">
        <v>571</v>
      </c>
    </row>
    <row r="335" spans="2:65" s="11" customFormat="1" ht="13.5">
      <c r="B335" s="205"/>
      <c r="C335" s="206"/>
      <c r="D335" s="203" t="s">
        <v>163</v>
      </c>
      <c r="E335" s="216" t="s">
        <v>21</v>
      </c>
      <c r="F335" s="217" t="s">
        <v>454</v>
      </c>
      <c r="G335" s="206"/>
      <c r="H335" s="218">
        <v>34.9</v>
      </c>
      <c r="I335" s="210"/>
      <c r="J335" s="206"/>
      <c r="K335" s="206"/>
      <c r="L335" s="211"/>
      <c r="M335" s="212"/>
      <c r="N335" s="213"/>
      <c r="O335" s="213"/>
      <c r="P335" s="213"/>
      <c r="Q335" s="213"/>
      <c r="R335" s="213"/>
      <c r="S335" s="213"/>
      <c r="T335" s="214"/>
      <c r="AT335" s="215" t="s">
        <v>163</v>
      </c>
      <c r="AU335" s="215" t="s">
        <v>85</v>
      </c>
      <c r="AV335" s="11" t="s">
        <v>85</v>
      </c>
      <c r="AW335" s="11" t="s">
        <v>37</v>
      </c>
      <c r="AX335" s="11" t="s">
        <v>73</v>
      </c>
      <c r="AY335" s="215" t="s">
        <v>136</v>
      </c>
    </row>
    <row r="336" spans="2:65" s="11" customFormat="1" ht="13.5">
      <c r="B336" s="205"/>
      <c r="C336" s="206"/>
      <c r="D336" s="203" t="s">
        <v>163</v>
      </c>
      <c r="E336" s="216" t="s">
        <v>21</v>
      </c>
      <c r="F336" s="217" t="s">
        <v>465</v>
      </c>
      <c r="G336" s="206"/>
      <c r="H336" s="218">
        <v>34.784999999999997</v>
      </c>
      <c r="I336" s="210"/>
      <c r="J336" s="206"/>
      <c r="K336" s="206"/>
      <c r="L336" s="211"/>
      <c r="M336" s="212"/>
      <c r="N336" s="213"/>
      <c r="O336" s="213"/>
      <c r="P336" s="213"/>
      <c r="Q336" s="213"/>
      <c r="R336" s="213"/>
      <c r="S336" s="213"/>
      <c r="T336" s="214"/>
      <c r="AT336" s="215" t="s">
        <v>163</v>
      </c>
      <c r="AU336" s="215" t="s">
        <v>85</v>
      </c>
      <c r="AV336" s="11" t="s">
        <v>85</v>
      </c>
      <c r="AW336" s="11" t="s">
        <v>37</v>
      </c>
      <c r="AX336" s="11" t="s">
        <v>73</v>
      </c>
      <c r="AY336" s="215" t="s">
        <v>136</v>
      </c>
    </row>
    <row r="337" spans="2:65" s="11" customFormat="1" ht="13.5">
      <c r="B337" s="205"/>
      <c r="C337" s="206"/>
      <c r="D337" s="203" t="s">
        <v>163</v>
      </c>
      <c r="E337" s="216" t="s">
        <v>21</v>
      </c>
      <c r="F337" s="217" t="s">
        <v>466</v>
      </c>
      <c r="G337" s="206"/>
      <c r="H337" s="218">
        <v>14.907</v>
      </c>
      <c r="I337" s="210"/>
      <c r="J337" s="206"/>
      <c r="K337" s="206"/>
      <c r="L337" s="211"/>
      <c r="M337" s="212"/>
      <c r="N337" s="213"/>
      <c r="O337" s="213"/>
      <c r="P337" s="213"/>
      <c r="Q337" s="213"/>
      <c r="R337" s="213"/>
      <c r="S337" s="213"/>
      <c r="T337" s="214"/>
      <c r="AT337" s="215" t="s">
        <v>163</v>
      </c>
      <c r="AU337" s="215" t="s">
        <v>85</v>
      </c>
      <c r="AV337" s="11" t="s">
        <v>85</v>
      </c>
      <c r="AW337" s="11" t="s">
        <v>37</v>
      </c>
      <c r="AX337" s="11" t="s">
        <v>73</v>
      </c>
      <c r="AY337" s="215" t="s">
        <v>136</v>
      </c>
    </row>
    <row r="338" spans="2:65" s="12" customFormat="1" ht="13.5">
      <c r="B338" s="219"/>
      <c r="C338" s="220"/>
      <c r="D338" s="203" t="s">
        <v>163</v>
      </c>
      <c r="E338" s="221" t="s">
        <v>21</v>
      </c>
      <c r="F338" s="222" t="s">
        <v>198</v>
      </c>
      <c r="G338" s="220"/>
      <c r="H338" s="223">
        <v>84.591999999999999</v>
      </c>
      <c r="I338" s="224"/>
      <c r="J338" s="220"/>
      <c r="K338" s="220"/>
      <c r="L338" s="225"/>
      <c r="M338" s="226"/>
      <c r="N338" s="227"/>
      <c r="O338" s="227"/>
      <c r="P338" s="227"/>
      <c r="Q338" s="227"/>
      <c r="R338" s="227"/>
      <c r="S338" s="227"/>
      <c r="T338" s="228"/>
      <c r="AT338" s="229" t="s">
        <v>163</v>
      </c>
      <c r="AU338" s="229" t="s">
        <v>85</v>
      </c>
      <c r="AV338" s="12" t="s">
        <v>145</v>
      </c>
      <c r="AW338" s="12" t="s">
        <v>37</v>
      </c>
      <c r="AX338" s="12" t="s">
        <v>78</v>
      </c>
      <c r="AY338" s="229" t="s">
        <v>136</v>
      </c>
    </row>
    <row r="339" spans="2:65" s="10" customFormat="1" ht="37.35" customHeight="1">
      <c r="B339" s="169"/>
      <c r="C339" s="170"/>
      <c r="D339" s="185" t="s">
        <v>72</v>
      </c>
      <c r="E339" s="243" t="s">
        <v>572</v>
      </c>
      <c r="F339" s="243" t="s">
        <v>573</v>
      </c>
      <c r="G339" s="170"/>
      <c r="H339" s="170"/>
      <c r="I339" s="173"/>
      <c r="J339" s="244">
        <f>BK339</f>
        <v>0</v>
      </c>
      <c r="K339" s="170"/>
      <c r="L339" s="175"/>
      <c r="M339" s="176"/>
      <c r="N339" s="177"/>
      <c r="O339" s="177"/>
      <c r="P339" s="178">
        <f>SUM(P340:P342)</f>
        <v>0</v>
      </c>
      <c r="Q339" s="177"/>
      <c r="R339" s="178">
        <f>SUM(R340:R342)</f>
        <v>0</v>
      </c>
      <c r="S339" s="177"/>
      <c r="T339" s="179">
        <f>SUM(T340:T342)</f>
        <v>0</v>
      </c>
      <c r="AR339" s="180" t="s">
        <v>165</v>
      </c>
      <c r="AT339" s="181" t="s">
        <v>72</v>
      </c>
      <c r="AU339" s="181" t="s">
        <v>73</v>
      </c>
      <c r="AY339" s="180" t="s">
        <v>136</v>
      </c>
      <c r="BK339" s="182">
        <f>SUM(BK340:BK342)</f>
        <v>0</v>
      </c>
    </row>
    <row r="340" spans="2:65" s="1" customFormat="1" ht="22.5" customHeight="1">
      <c r="B340" s="39"/>
      <c r="C340" s="188" t="s">
        <v>574</v>
      </c>
      <c r="D340" s="188" t="s">
        <v>140</v>
      </c>
      <c r="E340" s="189" t="s">
        <v>575</v>
      </c>
      <c r="F340" s="190" t="s">
        <v>576</v>
      </c>
      <c r="G340" s="191" t="s">
        <v>577</v>
      </c>
      <c r="H340" s="192">
        <v>1</v>
      </c>
      <c r="I340" s="193"/>
      <c r="J340" s="194">
        <f>ROUND(I340*H340,2)</f>
        <v>0</v>
      </c>
      <c r="K340" s="190" t="s">
        <v>144</v>
      </c>
      <c r="L340" s="59"/>
      <c r="M340" s="195" t="s">
        <v>21</v>
      </c>
      <c r="N340" s="196" t="s">
        <v>44</v>
      </c>
      <c r="O340" s="40"/>
      <c r="P340" s="197">
        <f>O340*H340</f>
        <v>0</v>
      </c>
      <c r="Q340" s="197">
        <v>0</v>
      </c>
      <c r="R340" s="197">
        <f>Q340*H340</f>
        <v>0</v>
      </c>
      <c r="S340" s="197">
        <v>0</v>
      </c>
      <c r="T340" s="198">
        <f>S340*H340</f>
        <v>0</v>
      </c>
      <c r="AR340" s="22" t="s">
        <v>578</v>
      </c>
      <c r="AT340" s="22" t="s">
        <v>140</v>
      </c>
      <c r="AU340" s="22" t="s">
        <v>78</v>
      </c>
      <c r="AY340" s="22" t="s">
        <v>136</v>
      </c>
      <c r="BE340" s="199">
        <f>IF(N340="základní",J340,0)</f>
        <v>0</v>
      </c>
      <c r="BF340" s="199">
        <f>IF(N340="snížená",J340,0)</f>
        <v>0</v>
      </c>
      <c r="BG340" s="199">
        <f>IF(N340="zákl. přenesená",J340,0)</f>
        <v>0</v>
      </c>
      <c r="BH340" s="199">
        <f>IF(N340="sníž. přenesená",J340,0)</f>
        <v>0</v>
      </c>
      <c r="BI340" s="199">
        <f>IF(N340="nulová",J340,0)</f>
        <v>0</v>
      </c>
      <c r="BJ340" s="22" t="s">
        <v>78</v>
      </c>
      <c r="BK340" s="199">
        <f>ROUND(I340*H340,2)</f>
        <v>0</v>
      </c>
      <c r="BL340" s="22" t="s">
        <v>578</v>
      </c>
      <c r="BM340" s="22" t="s">
        <v>579</v>
      </c>
    </row>
    <row r="341" spans="2:65" s="1" customFormat="1" ht="22.5" customHeight="1">
      <c r="B341" s="39"/>
      <c r="C341" s="188" t="s">
        <v>580</v>
      </c>
      <c r="D341" s="188" t="s">
        <v>140</v>
      </c>
      <c r="E341" s="189" t="s">
        <v>581</v>
      </c>
      <c r="F341" s="190" t="s">
        <v>582</v>
      </c>
      <c r="G341" s="191" t="s">
        <v>577</v>
      </c>
      <c r="H341" s="192">
        <v>1</v>
      </c>
      <c r="I341" s="193"/>
      <c r="J341" s="194">
        <f>ROUND(I341*H341,2)</f>
        <v>0</v>
      </c>
      <c r="K341" s="190" t="s">
        <v>144</v>
      </c>
      <c r="L341" s="59"/>
      <c r="M341" s="195" t="s">
        <v>21</v>
      </c>
      <c r="N341" s="196" t="s">
        <v>44</v>
      </c>
      <c r="O341" s="40"/>
      <c r="P341" s="197">
        <f>O341*H341</f>
        <v>0</v>
      </c>
      <c r="Q341" s="197">
        <v>0</v>
      </c>
      <c r="R341" s="197">
        <f>Q341*H341</f>
        <v>0</v>
      </c>
      <c r="S341" s="197">
        <v>0</v>
      </c>
      <c r="T341" s="198">
        <f>S341*H341</f>
        <v>0</v>
      </c>
      <c r="AR341" s="22" t="s">
        <v>578</v>
      </c>
      <c r="AT341" s="22" t="s">
        <v>140</v>
      </c>
      <c r="AU341" s="22" t="s">
        <v>78</v>
      </c>
      <c r="AY341" s="22" t="s">
        <v>136</v>
      </c>
      <c r="BE341" s="199">
        <f>IF(N341="základní",J341,0)</f>
        <v>0</v>
      </c>
      <c r="BF341" s="199">
        <f>IF(N341="snížená",J341,0)</f>
        <v>0</v>
      </c>
      <c r="BG341" s="199">
        <f>IF(N341="zákl. přenesená",J341,0)</f>
        <v>0</v>
      </c>
      <c r="BH341" s="199">
        <f>IF(N341="sníž. přenesená",J341,0)</f>
        <v>0</v>
      </c>
      <c r="BI341" s="199">
        <f>IF(N341="nulová",J341,0)</f>
        <v>0</v>
      </c>
      <c r="BJ341" s="22" t="s">
        <v>78</v>
      </c>
      <c r="BK341" s="199">
        <f>ROUND(I341*H341,2)</f>
        <v>0</v>
      </c>
      <c r="BL341" s="22" t="s">
        <v>578</v>
      </c>
      <c r="BM341" s="22" t="s">
        <v>583</v>
      </c>
    </row>
    <row r="342" spans="2:65" s="1" customFormat="1" ht="22.5" customHeight="1">
      <c r="B342" s="39"/>
      <c r="C342" s="188" t="s">
        <v>584</v>
      </c>
      <c r="D342" s="188" t="s">
        <v>140</v>
      </c>
      <c r="E342" s="189" t="s">
        <v>585</v>
      </c>
      <c r="F342" s="190" t="s">
        <v>586</v>
      </c>
      <c r="G342" s="191" t="s">
        <v>577</v>
      </c>
      <c r="H342" s="192">
        <v>1</v>
      </c>
      <c r="I342" s="193"/>
      <c r="J342" s="194">
        <f>ROUND(I342*H342,2)</f>
        <v>0</v>
      </c>
      <c r="K342" s="190" t="s">
        <v>144</v>
      </c>
      <c r="L342" s="59"/>
      <c r="M342" s="195" t="s">
        <v>21</v>
      </c>
      <c r="N342" s="245" t="s">
        <v>44</v>
      </c>
      <c r="O342" s="246"/>
      <c r="P342" s="247">
        <f>O342*H342</f>
        <v>0</v>
      </c>
      <c r="Q342" s="247">
        <v>0</v>
      </c>
      <c r="R342" s="247">
        <f>Q342*H342</f>
        <v>0</v>
      </c>
      <c r="S342" s="247">
        <v>0</v>
      </c>
      <c r="T342" s="248">
        <f>S342*H342</f>
        <v>0</v>
      </c>
      <c r="AR342" s="22" t="s">
        <v>578</v>
      </c>
      <c r="AT342" s="22" t="s">
        <v>140</v>
      </c>
      <c r="AU342" s="22" t="s">
        <v>78</v>
      </c>
      <c r="AY342" s="22" t="s">
        <v>136</v>
      </c>
      <c r="BE342" s="199">
        <f>IF(N342="základní",J342,0)</f>
        <v>0</v>
      </c>
      <c r="BF342" s="199">
        <f>IF(N342="snížená",J342,0)</f>
        <v>0</v>
      </c>
      <c r="BG342" s="199">
        <f>IF(N342="zákl. přenesená",J342,0)</f>
        <v>0</v>
      </c>
      <c r="BH342" s="199">
        <f>IF(N342="sníž. přenesená",J342,0)</f>
        <v>0</v>
      </c>
      <c r="BI342" s="199">
        <f>IF(N342="nulová",J342,0)</f>
        <v>0</v>
      </c>
      <c r="BJ342" s="22" t="s">
        <v>78</v>
      </c>
      <c r="BK342" s="199">
        <f>ROUND(I342*H342,2)</f>
        <v>0</v>
      </c>
      <c r="BL342" s="22" t="s">
        <v>578</v>
      </c>
      <c r="BM342" s="22" t="s">
        <v>587</v>
      </c>
    </row>
    <row r="343" spans="2:65" s="1" customFormat="1" ht="6.95" customHeight="1">
      <c r="B343" s="54"/>
      <c r="C343" s="55"/>
      <c r="D343" s="55"/>
      <c r="E343" s="55"/>
      <c r="F343" s="55"/>
      <c r="G343" s="55"/>
      <c r="H343" s="55"/>
      <c r="I343" s="132"/>
      <c r="J343" s="55"/>
      <c r="K343" s="55"/>
      <c r="L343" s="59"/>
    </row>
  </sheetData>
  <sheetProtection algorithmName="SHA-512" hashValue="j/s50hUEyiWidV1EBcoJR7RXtRMWX8IPALD7gL62V7JFlT8/o+9v2YFAZ/dycEfQaRFuaMbnuogzbYb49mhuxQ==" saltValue="osxuAwhMk3+dJvc/gwMHUA==" spinCount="100000" sheet="1" objects="1" scenarios="1" formatCells="0" formatColumns="0" formatRows="0" sort="0" autoFilter="0"/>
  <autoFilter ref="C97:K342"/>
  <mergeCells count="6">
    <mergeCell ref="L2:V2"/>
    <mergeCell ref="E7:H7"/>
    <mergeCell ref="E22:H22"/>
    <mergeCell ref="E43:H43"/>
    <mergeCell ref="E90:H90"/>
    <mergeCell ref="G1:H1"/>
  </mergeCells>
  <hyperlinks>
    <hyperlink ref="F1:G1" location="C2" display="1) Krycí list soupisu"/>
    <hyperlink ref="G1:H1" location="C50" display="2) Rekapitulace"/>
    <hyperlink ref="J1" location="C97"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49" customWidth="1"/>
    <col min="2" max="2" width="1.6640625" style="249" customWidth="1"/>
    <col min="3" max="4" width="5" style="249" customWidth="1"/>
    <col min="5" max="5" width="11.6640625" style="249" customWidth="1"/>
    <col min="6" max="6" width="9.1640625" style="249" customWidth="1"/>
    <col min="7" max="7" width="5" style="249" customWidth="1"/>
    <col min="8" max="8" width="77.83203125" style="249" customWidth="1"/>
    <col min="9" max="10" width="20" style="249" customWidth="1"/>
    <col min="11" max="11" width="1.6640625" style="249" customWidth="1"/>
  </cols>
  <sheetData>
    <row r="1" spans="2:11" ht="37.5" customHeight="1"/>
    <row r="2" spans="2:11" ht="7.5" customHeight="1">
      <c r="B2" s="250"/>
      <c r="C2" s="251"/>
      <c r="D2" s="251"/>
      <c r="E2" s="251"/>
      <c r="F2" s="251"/>
      <c r="G2" s="251"/>
      <c r="H2" s="251"/>
      <c r="I2" s="251"/>
      <c r="J2" s="251"/>
      <c r="K2" s="252"/>
    </row>
    <row r="3" spans="2:11" s="13" customFormat="1" ht="45" customHeight="1">
      <c r="B3" s="253"/>
      <c r="C3" s="372" t="s">
        <v>588</v>
      </c>
      <c r="D3" s="372"/>
      <c r="E3" s="372"/>
      <c r="F3" s="372"/>
      <c r="G3" s="372"/>
      <c r="H3" s="372"/>
      <c r="I3" s="372"/>
      <c r="J3" s="372"/>
      <c r="K3" s="254"/>
    </row>
    <row r="4" spans="2:11" ht="25.5" customHeight="1">
      <c r="B4" s="255"/>
      <c r="C4" s="376" t="s">
        <v>589</v>
      </c>
      <c r="D4" s="376"/>
      <c r="E4" s="376"/>
      <c r="F4" s="376"/>
      <c r="G4" s="376"/>
      <c r="H4" s="376"/>
      <c r="I4" s="376"/>
      <c r="J4" s="376"/>
      <c r="K4" s="256"/>
    </row>
    <row r="5" spans="2:11" ht="5.25" customHeight="1">
      <c r="B5" s="255"/>
      <c r="C5" s="257"/>
      <c r="D5" s="257"/>
      <c r="E5" s="257"/>
      <c r="F5" s="257"/>
      <c r="G5" s="257"/>
      <c r="H5" s="257"/>
      <c r="I5" s="257"/>
      <c r="J5" s="257"/>
      <c r="K5" s="256"/>
    </row>
    <row r="6" spans="2:11" ht="15" customHeight="1">
      <c r="B6" s="255"/>
      <c r="C6" s="375" t="s">
        <v>590</v>
      </c>
      <c r="D6" s="375"/>
      <c r="E6" s="375"/>
      <c r="F6" s="375"/>
      <c r="G6" s="375"/>
      <c r="H6" s="375"/>
      <c r="I6" s="375"/>
      <c r="J6" s="375"/>
      <c r="K6" s="256"/>
    </row>
    <row r="7" spans="2:11" ht="15" customHeight="1">
      <c r="B7" s="259"/>
      <c r="C7" s="375" t="s">
        <v>591</v>
      </c>
      <c r="D7" s="375"/>
      <c r="E7" s="375"/>
      <c r="F7" s="375"/>
      <c r="G7" s="375"/>
      <c r="H7" s="375"/>
      <c r="I7" s="375"/>
      <c r="J7" s="375"/>
      <c r="K7" s="256"/>
    </row>
    <row r="8" spans="2:11" ht="12.75" customHeight="1">
      <c r="B8" s="259"/>
      <c r="C8" s="258"/>
      <c r="D8" s="258"/>
      <c r="E8" s="258"/>
      <c r="F8" s="258"/>
      <c r="G8" s="258"/>
      <c r="H8" s="258"/>
      <c r="I8" s="258"/>
      <c r="J8" s="258"/>
      <c r="K8" s="256"/>
    </row>
    <row r="9" spans="2:11" ht="15" customHeight="1">
      <c r="B9" s="259"/>
      <c r="C9" s="375" t="s">
        <v>592</v>
      </c>
      <c r="D9" s="375"/>
      <c r="E9" s="375"/>
      <c r="F9" s="375"/>
      <c r="G9" s="375"/>
      <c r="H9" s="375"/>
      <c r="I9" s="375"/>
      <c r="J9" s="375"/>
      <c r="K9" s="256"/>
    </row>
    <row r="10" spans="2:11" ht="15" customHeight="1">
      <c r="B10" s="259"/>
      <c r="C10" s="258"/>
      <c r="D10" s="375" t="s">
        <v>593</v>
      </c>
      <c r="E10" s="375"/>
      <c r="F10" s="375"/>
      <c r="G10" s="375"/>
      <c r="H10" s="375"/>
      <c r="I10" s="375"/>
      <c r="J10" s="375"/>
      <c r="K10" s="256"/>
    </row>
    <row r="11" spans="2:11" ht="15" customHeight="1">
      <c r="B11" s="259"/>
      <c r="C11" s="260"/>
      <c r="D11" s="375" t="s">
        <v>594</v>
      </c>
      <c r="E11" s="375"/>
      <c r="F11" s="375"/>
      <c r="G11" s="375"/>
      <c r="H11" s="375"/>
      <c r="I11" s="375"/>
      <c r="J11" s="375"/>
      <c r="K11" s="256"/>
    </row>
    <row r="12" spans="2:11" ht="12.75" customHeight="1">
      <c r="B12" s="259"/>
      <c r="C12" s="260"/>
      <c r="D12" s="260"/>
      <c r="E12" s="260"/>
      <c r="F12" s="260"/>
      <c r="G12" s="260"/>
      <c r="H12" s="260"/>
      <c r="I12" s="260"/>
      <c r="J12" s="260"/>
      <c r="K12" s="256"/>
    </row>
    <row r="13" spans="2:11" ht="15" customHeight="1">
      <c r="B13" s="259"/>
      <c r="C13" s="260"/>
      <c r="D13" s="375" t="s">
        <v>595</v>
      </c>
      <c r="E13" s="375"/>
      <c r="F13" s="375"/>
      <c r="G13" s="375"/>
      <c r="H13" s="375"/>
      <c r="I13" s="375"/>
      <c r="J13" s="375"/>
      <c r="K13" s="256"/>
    </row>
    <row r="14" spans="2:11" ht="15" customHeight="1">
      <c r="B14" s="259"/>
      <c r="C14" s="260"/>
      <c r="D14" s="375" t="s">
        <v>596</v>
      </c>
      <c r="E14" s="375"/>
      <c r="F14" s="375"/>
      <c r="G14" s="375"/>
      <c r="H14" s="375"/>
      <c r="I14" s="375"/>
      <c r="J14" s="375"/>
      <c r="K14" s="256"/>
    </row>
    <row r="15" spans="2:11" ht="15" customHeight="1">
      <c r="B15" s="259"/>
      <c r="C15" s="260"/>
      <c r="D15" s="375" t="s">
        <v>597</v>
      </c>
      <c r="E15" s="375"/>
      <c r="F15" s="375"/>
      <c r="G15" s="375"/>
      <c r="H15" s="375"/>
      <c r="I15" s="375"/>
      <c r="J15" s="375"/>
      <c r="K15" s="256"/>
    </row>
    <row r="16" spans="2:11" ht="15" customHeight="1">
      <c r="B16" s="259"/>
      <c r="C16" s="260"/>
      <c r="D16" s="260"/>
      <c r="E16" s="261" t="s">
        <v>77</v>
      </c>
      <c r="F16" s="375" t="s">
        <v>598</v>
      </c>
      <c r="G16" s="375"/>
      <c r="H16" s="375"/>
      <c r="I16" s="375"/>
      <c r="J16" s="375"/>
      <c r="K16" s="256"/>
    </row>
    <row r="17" spans="2:11" ht="15" customHeight="1">
      <c r="B17" s="259"/>
      <c r="C17" s="260"/>
      <c r="D17" s="260"/>
      <c r="E17" s="261" t="s">
        <v>599</v>
      </c>
      <c r="F17" s="375" t="s">
        <v>600</v>
      </c>
      <c r="G17" s="375"/>
      <c r="H17" s="375"/>
      <c r="I17" s="375"/>
      <c r="J17" s="375"/>
      <c r="K17" s="256"/>
    </row>
    <row r="18" spans="2:11" ht="15" customHeight="1">
      <c r="B18" s="259"/>
      <c r="C18" s="260"/>
      <c r="D18" s="260"/>
      <c r="E18" s="261" t="s">
        <v>601</v>
      </c>
      <c r="F18" s="375" t="s">
        <v>602</v>
      </c>
      <c r="G18" s="375"/>
      <c r="H18" s="375"/>
      <c r="I18" s="375"/>
      <c r="J18" s="375"/>
      <c r="K18" s="256"/>
    </row>
    <row r="19" spans="2:11" ht="15" customHeight="1">
      <c r="B19" s="259"/>
      <c r="C19" s="260"/>
      <c r="D19" s="260"/>
      <c r="E19" s="261" t="s">
        <v>603</v>
      </c>
      <c r="F19" s="375" t="s">
        <v>604</v>
      </c>
      <c r="G19" s="375"/>
      <c r="H19" s="375"/>
      <c r="I19" s="375"/>
      <c r="J19" s="375"/>
      <c r="K19" s="256"/>
    </row>
    <row r="20" spans="2:11" ht="15" customHeight="1">
      <c r="B20" s="259"/>
      <c r="C20" s="260"/>
      <c r="D20" s="260"/>
      <c r="E20" s="261" t="s">
        <v>605</v>
      </c>
      <c r="F20" s="375" t="s">
        <v>606</v>
      </c>
      <c r="G20" s="375"/>
      <c r="H20" s="375"/>
      <c r="I20" s="375"/>
      <c r="J20" s="375"/>
      <c r="K20" s="256"/>
    </row>
    <row r="21" spans="2:11" ht="15" customHeight="1">
      <c r="B21" s="259"/>
      <c r="C21" s="260"/>
      <c r="D21" s="260"/>
      <c r="E21" s="261" t="s">
        <v>607</v>
      </c>
      <c r="F21" s="375" t="s">
        <v>608</v>
      </c>
      <c r="G21" s="375"/>
      <c r="H21" s="375"/>
      <c r="I21" s="375"/>
      <c r="J21" s="375"/>
      <c r="K21" s="256"/>
    </row>
    <row r="22" spans="2:11" ht="12.75" customHeight="1">
      <c r="B22" s="259"/>
      <c r="C22" s="260"/>
      <c r="D22" s="260"/>
      <c r="E22" s="260"/>
      <c r="F22" s="260"/>
      <c r="G22" s="260"/>
      <c r="H22" s="260"/>
      <c r="I22" s="260"/>
      <c r="J22" s="260"/>
      <c r="K22" s="256"/>
    </row>
    <row r="23" spans="2:11" ht="15" customHeight="1">
      <c r="B23" s="259"/>
      <c r="C23" s="375" t="s">
        <v>609</v>
      </c>
      <c r="D23" s="375"/>
      <c r="E23" s="375"/>
      <c r="F23" s="375"/>
      <c r="G23" s="375"/>
      <c r="H23" s="375"/>
      <c r="I23" s="375"/>
      <c r="J23" s="375"/>
      <c r="K23" s="256"/>
    </row>
    <row r="24" spans="2:11" ht="15" customHeight="1">
      <c r="B24" s="259"/>
      <c r="C24" s="375" t="s">
        <v>610</v>
      </c>
      <c r="D24" s="375"/>
      <c r="E24" s="375"/>
      <c r="F24" s="375"/>
      <c r="G24" s="375"/>
      <c r="H24" s="375"/>
      <c r="I24" s="375"/>
      <c r="J24" s="375"/>
      <c r="K24" s="256"/>
    </row>
    <row r="25" spans="2:11" ht="15" customHeight="1">
      <c r="B25" s="259"/>
      <c r="C25" s="258"/>
      <c r="D25" s="375" t="s">
        <v>611</v>
      </c>
      <c r="E25" s="375"/>
      <c r="F25" s="375"/>
      <c r="G25" s="375"/>
      <c r="H25" s="375"/>
      <c r="I25" s="375"/>
      <c r="J25" s="375"/>
      <c r="K25" s="256"/>
    </row>
    <row r="26" spans="2:11" ht="15" customHeight="1">
      <c r="B26" s="259"/>
      <c r="C26" s="260"/>
      <c r="D26" s="375" t="s">
        <v>612</v>
      </c>
      <c r="E26" s="375"/>
      <c r="F26" s="375"/>
      <c r="G26" s="375"/>
      <c r="H26" s="375"/>
      <c r="I26" s="375"/>
      <c r="J26" s="375"/>
      <c r="K26" s="256"/>
    </row>
    <row r="27" spans="2:11" ht="12.75" customHeight="1">
      <c r="B27" s="259"/>
      <c r="C27" s="260"/>
      <c r="D27" s="260"/>
      <c r="E27" s="260"/>
      <c r="F27" s="260"/>
      <c r="G27" s="260"/>
      <c r="H27" s="260"/>
      <c r="I27" s="260"/>
      <c r="J27" s="260"/>
      <c r="K27" s="256"/>
    </row>
    <row r="28" spans="2:11" ht="15" customHeight="1">
      <c r="B28" s="259"/>
      <c r="C28" s="260"/>
      <c r="D28" s="375" t="s">
        <v>613</v>
      </c>
      <c r="E28" s="375"/>
      <c r="F28" s="375"/>
      <c r="G28" s="375"/>
      <c r="H28" s="375"/>
      <c r="I28" s="375"/>
      <c r="J28" s="375"/>
      <c r="K28" s="256"/>
    </row>
    <row r="29" spans="2:11" ht="15" customHeight="1">
      <c r="B29" s="259"/>
      <c r="C29" s="260"/>
      <c r="D29" s="375" t="s">
        <v>614</v>
      </c>
      <c r="E29" s="375"/>
      <c r="F29" s="375"/>
      <c r="G29" s="375"/>
      <c r="H29" s="375"/>
      <c r="I29" s="375"/>
      <c r="J29" s="375"/>
      <c r="K29" s="256"/>
    </row>
    <row r="30" spans="2:11" ht="12.75" customHeight="1">
      <c r="B30" s="259"/>
      <c r="C30" s="260"/>
      <c r="D30" s="260"/>
      <c r="E30" s="260"/>
      <c r="F30" s="260"/>
      <c r="G30" s="260"/>
      <c r="H30" s="260"/>
      <c r="I30" s="260"/>
      <c r="J30" s="260"/>
      <c r="K30" s="256"/>
    </row>
    <row r="31" spans="2:11" ht="15" customHeight="1">
      <c r="B31" s="259"/>
      <c r="C31" s="260"/>
      <c r="D31" s="375" t="s">
        <v>615</v>
      </c>
      <c r="E31" s="375"/>
      <c r="F31" s="375"/>
      <c r="G31" s="375"/>
      <c r="H31" s="375"/>
      <c r="I31" s="375"/>
      <c r="J31" s="375"/>
      <c r="K31" s="256"/>
    </row>
    <row r="32" spans="2:11" ht="15" customHeight="1">
      <c r="B32" s="259"/>
      <c r="C32" s="260"/>
      <c r="D32" s="375" t="s">
        <v>616</v>
      </c>
      <c r="E32" s="375"/>
      <c r="F32" s="375"/>
      <c r="G32" s="375"/>
      <c r="H32" s="375"/>
      <c r="I32" s="375"/>
      <c r="J32" s="375"/>
      <c r="K32" s="256"/>
    </row>
    <row r="33" spans="2:11" ht="15" customHeight="1">
      <c r="B33" s="259"/>
      <c r="C33" s="260"/>
      <c r="D33" s="375" t="s">
        <v>617</v>
      </c>
      <c r="E33" s="375"/>
      <c r="F33" s="375"/>
      <c r="G33" s="375"/>
      <c r="H33" s="375"/>
      <c r="I33" s="375"/>
      <c r="J33" s="375"/>
      <c r="K33" s="256"/>
    </row>
    <row r="34" spans="2:11" ht="15" customHeight="1">
      <c r="B34" s="259"/>
      <c r="C34" s="260"/>
      <c r="D34" s="258"/>
      <c r="E34" s="262" t="s">
        <v>121</v>
      </c>
      <c r="F34" s="258"/>
      <c r="G34" s="375" t="s">
        <v>618</v>
      </c>
      <c r="H34" s="375"/>
      <c r="I34" s="375"/>
      <c r="J34" s="375"/>
      <c r="K34" s="256"/>
    </row>
    <row r="35" spans="2:11" ht="30.75" customHeight="1">
      <c r="B35" s="259"/>
      <c r="C35" s="260"/>
      <c r="D35" s="258"/>
      <c r="E35" s="262" t="s">
        <v>619</v>
      </c>
      <c r="F35" s="258"/>
      <c r="G35" s="375" t="s">
        <v>620</v>
      </c>
      <c r="H35" s="375"/>
      <c r="I35" s="375"/>
      <c r="J35" s="375"/>
      <c r="K35" s="256"/>
    </row>
    <row r="36" spans="2:11" ht="15" customHeight="1">
      <c r="B36" s="259"/>
      <c r="C36" s="260"/>
      <c r="D36" s="258"/>
      <c r="E36" s="262" t="s">
        <v>54</v>
      </c>
      <c r="F36" s="258"/>
      <c r="G36" s="375" t="s">
        <v>621</v>
      </c>
      <c r="H36" s="375"/>
      <c r="I36" s="375"/>
      <c r="J36" s="375"/>
      <c r="K36" s="256"/>
    </row>
    <row r="37" spans="2:11" ht="15" customHeight="1">
      <c r="B37" s="259"/>
      <c r="C37" s="260"/>
      <c r="D37" s="258"/>
      <c r="E37" s="262" t="s">
        <v>122</v>
      </c>
      <c r="F37" s="258"/>
      <c r="G37" s="375" t="s">
        <v>622</v>
      </c>
      <c r="H37" s="375"/>
      <c r="I37" s="375"/>
      <c r="J37" s="375"/>
      <c r="K37" s="256"/>
    </row>
    <row r="38" spans="2:11" ht="15" customHeight="1">
      <c r="B38" s="259"/>
      <c r="C38" s="260"/>
      <c r="D38" s="258"/>
      <c r="E38" s="262" t="s">
        <v>123</v>
      </c>
      <c r="F38" s="258"/>
      <c r="G38" s="375" t="s">
        <v>623</v>
      </c>
      <c r="H38" s="375"/>
      <c r="I38" s="375"/>
      <c r="J38" s="375"/>
      <c r="K38" s="256"/>
    </row>
    <row r="39" spans="2:11" ht="15" customHeight="1">
      <c r="B39" s="259"/>
      <c r="C39" s="260"/>
      <c r="D39" s="258"/>
      <c r="E39" s="262" t="s">
        <v>124</v>
      </c>
      <c r="F39" s="258"/>
      <c r="G39" s="375" t="s">
        <v>624</v>
      </c>
      <c r="H39" s="375"/>
      <c r="I39" s="375"/>
      <c r="J39" s="375"/>
      <c r="K39" s="256"/>
    </row>
    <row r="40" spans="2:11" ht="15" customHeight="1">
      <c r="B40" s="259"/>
      <c r="C40" s="260"/>
      <c r="D40" s="258"/>
      <c r="E40" s="262" t="s">
        <v>625</v>
      </c>
      <c r="F40" s="258"/>
      <c r="G40" s="375" t="s">
        <v>626</v>
      </c>
      <c r="H40" s="375"/>
      <c r="I40" s="375"/>
      <c r="J40" s="375"/>
      <c r="K40" s="256"/>
    </row>
    <row r="41" spans="2:11" ht="15" customHeight="1">
      <c r="B41" s="259"/>
      <c r="C41" s="260"/>
      <c r="D41" s="258"/>
      <c r="E41" s="262"/>
      <c r="F41" s="258"/>
      <c r="G41" s="375" t="s">
        <v>627</v>
      </c>
      <c r="H41" s="375"/>
      <c r="I41" s="375"/>
      <c r="J41" s="375"/>
      <c r="K41" s="256"/>
    </row>
    <row r="42" spans="2:11" ht="15" customHeight="1">
      <c r="B42" s="259"/>
      <c r="C42" s="260"/>
      <c r="D42" s="258"/>
      <c r="E42" s="262" t="s">
        <v>628</v>
      </c>
      <c r="F42" s="258"/>
      <c r="G42" s="375" t="s">
        <v>629</v>
      </c>
      <c r="H42" s="375"/>
      <c r="I42" s="375"/>
      <c r="J42" s="375"/>
      <c r="K42" s="256"/>
    </row>
    <row r="43" spans="2:11" ht="15" customHeight="1">
      <c r="B43" s="259"/>
      <c r="C43" s="260"/>
      <c r="D43" s="258"/>
      <c r="E43" s="262" t="s">
        <v>126</v>
      </c>
      <c r="F43" s="258"/>
      <c r="G43" s="375" t="s">
        <v>630</v>
      </c>
      <c r="H43" s="375"/>
      <c r="I43" s="375"/>
      <c r="J43" s="375"/>
      <c r="K43" s="256"/>
    </row>
    <row r="44" spans="2:11" ht="12.75" customHeight="1">
      <c r="B44" s="259"/>
      <c r="C44" s="260"/>
      <c r="D44" s="258"/>
      <c r="E44" s="258"/>
      <c r="F44" s="258"/>
      <c r="G44" s="258"/>
      <c r="H44" s="258"/>
      <c r="I44" s="258"/>
      <c r="J44" s="258"/>
      <c r="K44" s="256"/>
    </row>
    <row r="45" spans="2:11" ht="15" customHeight="1">
      <c r="B45" s="259"/>
      <c r="C45" s="260"/>
      <c r="D45" s="375" t="s">
        <v>631</v>
      </c>
      <c r="E45" s="375"/>
      <c r="F45" s="375"/>
      <c r="G45" s="375"/>
      <c r="H45" s="375"/>
      <c r="I45" s="375"/>
      <c r="J45" s="375"/>
      <c r="K45" s="256"/>
    </row>
    <row r="46" spans="2:11" ht="15" customHeight="1">
      <c r="B46" s="259"/>
      <c r="C46" s="260"/>
      <c r="D46" s="260"/>
      <c r="E46" s="375" t="s">
        <v>632</v>
      </c>
      <c r="F46" s="375"/>
      <c r="G46" s="375"/>
      <c r="H46" s="375"/>
      <c r="I46" s="375"/>
      <c r="J46" s="375"/>
      <c r="K46" s="256"/>
    </row>
    <row r="47" spans="2:11" ht="15" customHeight="1">
      <c r="B47" s="259"/>
      <c r="C47" s="260"/>
      <c r="D47" s="260"/>
      <c r="E47" s="375" t="s">
        <v>633</v>
      </c>
      <c r="F47" s="375"/>
      <c r="G47" s="375"/>
      <c r="H47" s="375"/>
      <c r="I47" s="375"/>
      <c r="J47" s="375"/>
      <c r="K47" s="256"/>
    </row>
    <row r="48" spans="2:11" ht="15" customHeight="1">
      <c r="B48" s="259"/>
      <c r="C48" s="260"/>
      <c r="D48" s="260"/>
      <c r="E48" s="375" t="s">
        <v>634</v>
      </c>
      <c r="F48" s="375"/>
      <c r="G48" s="375"/>
      <c r="H48" s="375"/>
      <c r="I48" s="375"/>
      <c r="J48" s="375"/>
      <c r="K48" s="256"/>
    </row>
    <row r="49" spans="2:11" ht="15" customHeight="1">
      <c r="B49" s="259"/>
      <c r="C49" s="260"/>
      <c r="D49" s="375" t="s">
        <v>635</v>
      </c>
      <c r="E49" s="375"/>
      <c r="F49" s="375"/>
      <c r="G49" s="375"/>
      <c r="H49" s="375"/>
      <c r="I49" s="375"/>
      <c r="J49" s="375"/>
      <c r="K49" s="256"/>
    </row>
    <row r="50" spans="2:11" ht="25.5" customHeight="1">
      <c r="B50" s="255"/>
      <c r="C50" s="376" t="s">
        <v>636</v>
      </c>
      <c r="D50" s="376"/>
      <c r="E50" s="376"/>
      <c r="F50" s="376"/>
      <c r="G50" s="376"/>
      <c r="H50" s="376"/>
      <c r="I50" s="376"/>
      <c r="J50" s="376"/>
      <c r="K50" s="256"/>
    </row>
    <row r="51" spans="2:11" ht="5.25" customHeight="1">
      <c r="B51" s="255"/>
      <c r="C51" s="257"/>
      <c r="D51" s="257"/>
      <c r="E51" s="257"/>
      <c r="F51" s="257"/>
      <c r="G51" s="257"/>
      <c r="H51" s="257"/>
      <c r="I51" s="257"/>
      <c r="J51" s="257"/>
      <c r="K51" s="256"/>
    </row>
    <row r="52" spans="2:11" ht="15" customHeight="1">
      <c r="B52" s="255"/>
      <c r="C52" s="375" t="s">
        <v>637</v>
      </c>
      <c r="D52" s="375"/>
      <c r="E52" s="375"/>
      <c r="F52" s="375"/>
      <c r="G52" s="375"/>
      <c r="H52" s="375"/>
      <c r="I52" s="375"/>
      <c r="J52" s="375"/>
      <c r="K52" s="256"/>
    </row>
    <row r="53" spans="2:11" ht="15" customHeight="1">
      <c r="B53" s="255"/>
      <c r="C53" s="375" t="s">
        <v>638</v>
      </c>
      <c r="D53" s="375"/>
      <c r="E53" s="375"/>
      <c r="F53" s="375"/>
      <c r="G53" s="375"/>
      <c r="H53" s="375"/>
      <c r="I53" s="375"/>
      <c r="J53" s="375"/>
      <c r="K53" s="256"/>
    </row>
    <row r="54" spans="2:11" ht="12.75" customHeight="1">
      <c r="B54" s="255"/>
      <c r="C54" s="258"/>
      <c r="D54" s="258"/>
      <c r="E54" s="258"/>
      <c r="F54" s="258"/>
      <c r="G54" s="258"/>
      <c r="H54" s="258"/>
      <c r="I54" s="258"/>
      <c r="J54" s="258"/>
      <c r="K54" s="256"/>
    </row>
    <row r="55" spans="2:11" ht="15" customHeight="1">
      <c r="B55" s="255"/>
      <c r="C55" s="375" t="s">
        <v>639</v>
      </c>
      <c r="D55" s="375"/>
      <c r="E55" s="375"/>
      <c r="F55" s="375"/>
      <c r="G55" s="375"/>
      <c r="H55" s="375"/>
      <c r="I55" s="375"/>
      <c r="J55" s="375"/>
      <c r="K55" s="256"/>
    </row>
    <row r="56" spans="2:11" ht="15" customHeight="1">
      <c r="B56" s="255"/>
      <c r="C56" s="260"/>
      <c r="D56" s="375" t="s">
        <v>640</v>
      </c>
      <c r="E56" s="375"/>
      <c r="F56" s="375"/>
      <c r="G56" s="375"/>
      <c r="H56" s="375"/>
      <c r="I56" s="375"/>
      <c r="J56" s="375"/>
      <c r="K56" s="256"/>
    </row>
    <row r="57" spans="2:11" ht="15" customHeight="1">
      <c r="B57" s="255"/>
      <c r="C57" s="260"/>
      <c r="D57" s="375" t="s">
        <v>641</v>
      </c>
      <c r="E57" s="375"/>
      <c r="F57" s="375"/>
      <c r="G57" s="375"/>
      <c r="H57" s="375"/>
      <c r="I57" s="375"/>
      <c r="J57" s="375"/>
      <c r="K57" s="256"/>
    </row>
    <row r="58" spans="2:11" ht="15" customHeight="1">
      <c r="B58" s="255"/>
      <c r="C58" s="260"/>
      <c r="D58" s="375" t="s">
        <v>642</v>
      </c>
      <c r="E58" s="375"/>
      <c r="F58" s="375"/>
      <c r="G58" s="375"/>
      <c r="H58" s="375"/>
      <c r="I58" s="375"/>
      <c r="J58" s="375"/>
      <c r="K58" s="256"/>
    </row>
    <row r="59" spans="2:11" ht="15" customHeight="1">
      <c r="B59" s="255"/>
      <c r="C59" s="260"/>
      <c r="D59" s="375" t="s">
        <v>643</v>
      </c>
      <c r="E59" s="375"/>
      <c r="F59" s="375"/>
      <c r="G59" s="375"/>
      <c r="H59" s="375"/>
      <c r="I59" s="375"/>
      <c r="J59" s="375"/>
      <c r="K59" s="256"/>
    </row>
    <row r="60" spans="2:11" ht="15" customHeight="1">
      <c r="B60" s="255"/>
      <c r="C60" s="260"/>
      <c r="D60" s="374" t="s">
        <v>644</v>
      </c>
      <c r="E60" s="374"/>
      <c r="F60" s="374"/>
      <c r="G60" s="374"/>
      <c r="H60" s="374"/>
      <c r="I60" s="374"/>
      <c r="J60" s="374"/>
      <c r="K60" s="256"/>
    </row>
    <row r="61" spans="2:11" ht="15" customHeight="1">
      <c r="B61" s="255"/>
      <c r="C61" s="260"/>
      <c r="D61" s="375" t="s">
        <v>645</v>
      </c>
      <c r="E61" s="375"/>
      <c r="F61" s="375"/>
      <c r="G61" s="375"/>
      <c r="H61" s="375"/>
      <c r="I61" s="375"/>
      <c r="J61" s="375"/>
      <c r="K61" s="256"/>
    </row>
    <row r="62" spans="2:11" ht="12.75" customHeight="1">
      <c r="B62" s="255"/>
      <c r="C62" s="260"/>
      <c r="D62" s="260"/>
      <c r="E62" s="263"/>
      <c r="F62" s="260"/>
      <c r="G62" s="260"/>
      <c r="H62" s="260"/>
      <c r="I62" s="260"/>
      <c r="J62" s="260"/>
      <c r="K62" s="256"/>
    </row>
    <row r="63" spans="2:11" ht="15" customHeight="1">
      <c r="B63" s="255"/>
      <c r="C63" s="260"/>
      <c r="D63" s="375" t="s">
        <v>646</v>
      </c>
      <c r="E63" s="375"/>
      <c r="F63" s="375"/>
      <c r="G63" s="375"/>
      <c r="H63" s="375"/>
      <c r="I63" s="375"/>
      <c r="J63" s="375"/>
      <c r="K63" s="256"/>
    </row>
    <row r="64" spans="2:11" ht="15" customHeight="1">
      <c r="B64" s="255"/>
      <c r="C64" s="260"/>
      <c r="D64" s="374" t="s">
        <v>647</v>
      </c>
      <c r="E64" s="374"/>
      <c r="F64" s="374"/>
      <c r="G64" s="374"/>
      <c r="H64" s="374"/>
      <c r="I64" s="374"/>
      <c r="J64" s="374"/>
      <c r="K64" s="256"/>
    </row>
    <row r="65" spans="2:11" ht="15" customHeight="1">
      <c r="B65" s="255"/>
      <c r="C65" s="260"/>
      <c r="D65" s="375" t="s">
        <v>648</v>
      </c>
      <c r="E65" s="375"/>
      <c r="F65" s="375"/>
      <c r="G65" s="375"/>
      <c r="H65" s="375"/>
      <c r="I65" s="375"/>
      <c r="J65" s="375"/>
      <c r="K65" s="256"/>
    </row>
    <row r="66" spans="2:11" ht="15" customHeight="1">
      <c r="B66" s="255"/>
      <c r="C66" s="260"/>
      <c r="D66" s="375" t="s">
        <v>649</v>
      </c>
      <c r="E66" s="375"/>
      <c r="F66" s="375"/>
      <c r="G66" s="375"/>
      <c r="H66" s="375"/>
      <c r="I66" s="375"/>
      <c r="J66" s="375"/>
      <c r="K66" s="256"/>
    </row>
    <row r="67" spans="2:11" ht="15" customHeight="1">
      <c r="B67" s="255"/>
      <c r="C67" s="260"/>
      <c r="D67" s="375" t="s">
        <v>650</v>
      </c>
      <c r="E67" s="375"/>
      <c r="F67" s="375"/>
      <c r="G67" s="375"/>
      <c r="H67" s="375"/>
      <c r="I67" s="375"/>
      <c r="J67" s="375"/>
      <c r="K67" s="256"/>
    </row>
    <row r="68" spans="2:11" ht="15" customHeight="1">
      <c r="B68" s="255"/>
      <c r="C68" s="260"/>
      <c r="D68" s="375" t="s">
        <v>651</v>
      </c>
      <c r="E68" s="375"/>
      <c r="F68" s="375"/>
      <c r="G68" s="375"/>
      <c r="H68" s="375"/>
      <c r="I68" s="375"/>
      <c r="J68" s="375"/>
      <c r="K68" s="256"/>
    </row>
    <row r="69" spans="2:11" ht="12.75" customHeight="1">
      <c r="B69" s="264"/>
      <c r="C69" s="265"/>
      <c r="D69" s="265"/>
      <c r="E69" s="265"/>
      <c r="F69" s="265"/>
      <c r="G69" s="265"/>
      <c r="H69" s="265"/>
      <c r="I69" s="265"/>
      <c r="J69" s="265"/>
      <c r="K69" s="266"/>
    </row>
    <row r="70" spans="2:11" ht="18.75" customHeight="1">
      <c r="B70" s="267"/>
      <c r="C70" s="267"/>
      <c r="D70" s="267"/>
      <c r="E70" s="267"/>
      <c r="F70" s="267"/>
      <c r="G70" s="267"/>
      <c r="H70" s="267"/>
      <c r="I70" s="267"/>
      <c r="J70" s="267"/>
      <c r="K70" s="268"/>
    </row>
    <row r="71" spans="2:11" ht="18.75" customHeight="1">
      <c r="B71" s="268"/>
      <c r="C71" s="268"/>
      <c r="D71" s="268"/>
      <c r="E71" s="268"/>
      <c r="F71" s="268"/>
      <c r="G71" s="268"/>
      <c r="H71" s="268"/>
      <c r="I71" s="268"/>
      <c r="J71" s="268"/>
      <c r="K71" s="268"/>
    </row>
    <row r="72" spans="2:11" ht="7.5" customHeight="1">
      <c r="B72" s="269"/>
      <c r="C72" s="270"/>
      <c r="D72" s="270"/>
      <c r="E72" s="270"/>
      <c r="F72" s="270"/>
      <c r="G72" s="270"/>
      <c r="H72" s="270"/>
      <c r="I72" s="270"/>
      <c r="J72" s="270"/>
      <c r="K72" s="271"/>
    </row>
    <row r="73" spans="2:11" ht="45" customHeight="1">
      <c r="B73" s="272"/>
      <c r="C73" s="373" t="s">
        <v>84</v>
      </c>
      <c r="D73" s="373"/>
      <c r="E73" s="373"/>
      <c r="F73" s="373"/>
      <c r="G73" s="373"/>
      <c r="H73" s="373"/>
      <c r="I73" s="373"/>
      <c r="J73" s="373"/>
      <c r="K73" s="273"/>
    </row>
    <row r="74" spans="2:11" ht="17.25" customHeight="1">
      <c r="B74" s="272"/>
      <c r="C74" s="274" t="s">
        <v>652</v>
      </c>
      <c r="D74" s="274"/>
      <c r="E74" s="274"/>
      <c r="F74" s="274" t="s">
        <v>653</v>
      </c>
      <c r="G74" s="275"/>
      <c r="H74" s="274" t="s">
        <v>122</v>
      </c>
      <c r="I74" s="274" t="s">
        <v>58</v>
      </c>
      <c r="J74" s="274" t="s">
        <v>654</v>
      </c>
      <c r="K74" s="273"/>
    </row>
    <row r="75" spans="2:11" ht="17.25" customHeight="1">
      <c r="B75" s="272"/>
      <c r="C75" s="276" t="s">
        <v>655</v>
      </c>
      <c r="D75" s="276"/>
      <c r="E75" s="276"/>
      <c r="F75" s="277" t="s">
        <v>656</v>
      </c>
      <c r="G75" s="278"/>
      <c r="H75" s="276"/>
      <c r="I75" s="276"/>
      <c r="J75" s="276" t="s">
        <v>657</v>
      </c>
      <c r="K75" s="273"/>
    </row>
    <row r="76" spans="2:11" ht="5.25" customHeight="1">
      <c r="B76" s="272"/>
      <c r="C76" s="279"/>
      <c r="D76" s="279"/>
      <c r="E76" s="279"/>
      <c r="F76" s="279"/>
      <c r="G76" s="280"/>
      <c r="H76" s="279"/>
      <c r="I76" s="279"/>
      <c r="J76" s="279"/>
      <c r="K76" s="273"/>
    </row>
    <row r="77" spans="2:11" ht="15" customHeight="1">
      <c r="B77" s="272"/>
      <c r="C77" s="262" t="s">
        <v>54</v>
      </c>
      <c r="D77" s="279"/>
      <c r="E77" s="279"/>
      <c r="F77" s="281" t="s">
        <v>658</v>
      </c>
      <c r="G77" s="280"/>
      <c r="H77" s="262" t="s">
        <v>659</v>
      </c>
      <c r="I77" s="262" t="s">
        <v>660</v>
      </c>
      <c r="J77" s="262">
        <v>20</v>
      </c>
      <c r="K77" s="273"/>
    </row>
    <row r="78" spans="2:11" ht="15" customHeight="1">
      <c r="B78" s="272"/>
      <c r="C78" s="262" t="s">
        <v>661</v>
      </c>
      <c r="D78" s="262"/>
      <c r="E78" s="262"/>
      <c r="F78" s="281" t="s">
        <v>658</v>
      </c>
      <c r="G78" s="280"/>
      <c r="H78" s="262" t="s">
        <v>662</v>
      </c>
      <c r="I78" s="262" t="s">
        <v>660</v>
      </c>
      <c r="J78" s="262">
        <v>120</v>
      </c>
      <c r="K78" s="273"/>
    </row>
    <row r="79" spans="2:11" ht="15" customHeight="1">
      <c r="B79" s="282"/>
      <c r="C79" s="262" t="s">
        <v>663</v>
      </c>
      <c r="D79" s="262"/>
      <c r="E79" s="262"/>
      <c r="F79" s="281" t="s">
        <v>664</v>
      </c>
      <c r="G79" s="280"/>
      <c r="H79" s="262" t="s">
        <v>665</v>
      </c>
      <c r="I79" s="262" t="s">
        <v>660</v>
      </c>
      <c r="J79" s="262">
        <v>50</v>
      </c>
      <c r="K79" s="273"/>
    </row>
    <row r="80" spans="2:11" ht="15" customHeight="1">
      <c r="B80" s="282"/>
      <c r="C80" s="262" t="s">
        <v>666</v>
      </c>
      <c r="D80" s="262"/>
      <c r="E80" s="262"/>
      <c r="F80" s="281" t="s">
        <v>658</v>
      </c>
      <c r="G80" s="280"/>
      <c r="H80" s="262" t="s">
        <v>667</v>
      </c>
      <c r="I80" s="262" t="s">
        <v>668</v>
      </c>
      <c r="J80" s="262"/>
      <c r="K80" s="273"/>
    </row>
    <row r="81" spans="2:11" ht="15" customHeight="1">
      <c r="B81" s="282"/>
      <c r="C81" s="283" t="s">
        <v>669</v>
      </c>
      <c r="D81" s="283"/>
      <c r="E81" s="283"/>
      <c r="F81" s="284" t="s">
        <v>664</v>
      </c>
      <c r="G81" s="283"/>
      <c r="H81" s="283" t="s">
        <v>670</v>
      </c>
      <c r="I81" s="283" t="s">
        <v>660</v>
      </c>
      <c r="J81" s="283">
        <v>15</v>
      </c>
      <c r="K81" s="273"/>
    </row>
    <row r="82" spans="2:11" ht="15" customHeight="1">
      <c r="B82" s="282"/>
      <c r="C82" s="283" t="s">
        <v>671</v>
      </c>
      <c r="D82" s="283"/>
      <c r="E82" s="283"/>
      <c r="F82" s="284" t="s">
        <v>664</v>
      </c>
      <c r="G82" s="283"/>
      <c r="H82" s="283" t="s">
        <v>672</v>
      </c>
      <c r="I82" s="283" t="s">
        <v>660</v>
      </c>
      <c r="J82" s="283">
        <v>15</v>
      </c>
      <c r="K82" s="273"/>
    </row>
    <row r="83" spans="2:11" ht="15" customHeight="1">
      <c r="B83" s="282"/>
      <c r="C83" s="283" t="s">
        <v>673</v>
      </c>
      <c r="D83" s="283"/>
      <c r="E83" s="283"/>
      <c r="F83" s="284" t="s">
        <v>664</v>
      </c>
      <c r="G83" s="283"/>
      <c r="H83" s="283" t="s">
        <v>674</v>
      </c>
      <c r="I83" s="283" t="s">
        <v>660</v>
      </c>
      <c r="J83" s="283">
        <v>20</v>
      </c>
      <c r="K83" s="273"/>
    </row>
    <row r="84" spans="2:11" ht="15" customHeight="1">
      <c r="B84" s="282"/>
      <c r="C84" s="283" t="s">
        <v>675</v>
      </c>
      <c r="D84" s="283"/>
      <c r="E84" s="283"/>
      <c r="F84" s="284" t="s">
        <v>664</v>
      </c>
      <c r="G84" s="283"/>
      <c r="H84" s="283" t="s">
        <v>676</v>
      </c>
      <c r="I84" s="283" t="s">
        <v>660</v>
      </c>
      <c r="J84" s="283">
        <v>20</v>
      </c>
      <c r="K84" s="273"/>
    </row>
    <row r="85" spans="2:11" ht="15" customHeight="1">
      <c r="B85" s="282"/>
      <c r="C85" s="262" t="s">
        <v>677</v>
      </c>
      <c r="D85" s="262"/>
      <c r="E85" s="262"/>
      <c r="F85" s="281" t="s">
        <v>664</v>
      </c>
      <c r="G85" s="280"/>
      <c r="H85" s="262" t="s">
        <v>678</v>
      </c>
      <c r="I85" s="262" t="s">
        <v>660</v>
      </c>
      <c r="J85" s="262">
        <v>50</v>
      </c>
      <c r="K85" s="273"/>
    </row>
    <row r="86" spans="2:11" ht="15" customHeight="1">
      <c r="B86" s="282"/>
      <c r="C86" s="262" t="s">
        <v>679</v>
      </c>
      <c r="D86" s="262"/>
      <c r="E86" s="262"/>
      <c r="F86" s="281" t="s">
        <v>664</v>
      </c>
      <c r="G86" s="280"/>
      <c r="H86" s="262" t="s">
        <v>680</v>
      </c>
      <c r="I86" s="262" t="s">
        <v>660</v>
      </c>
      <c r="J86" s="262">
        <v>20</v>
      </c>
      <c r="K86" s="273"/>
    </row>
    <row r="87" spans="2:11" ht="15" customHeight="1">
      <c r="B87" s="282"/>
      <c r="C87" s="262" t="s">
        <v>681</v>
      </c>
      <c r="D87" s="262"/>
      <c r="E87" s="262"/>
      <c r="F87" s="281" t="s">
        <v>664</v>
      </c>
      <c r="G87" s="280"/>
      <c r="H87" s="262" t="s">
        <v>682</v>
      </c>
      <c r="I87" s="262" t="s">
        <v>660</v>
      </c>
      <c r="J87" s="262">
        <v>20</v>
      </c>
      <c r="K87" s="273"/>
    </row>
    <row r="88" spans="2:11" ht="15" customHeight="1">
      <c r="B88" s="282"/>
      <c r="C88" s="262" t="s">
        <v>683</v>
      </c>
      <c r="D88" s="262"/>
      <c r="E88" s="262"/>
      <c r="F88" s="281" t="s">
        <v>664</v>
      </c>
      <c r="G88" s="280"/>
      <c r="H88" s="262" t="s">
        <v>684</v>
      </c>
      <c r="I88" s="262" t="s">
        <v>660</v>
      </c>
      <c r="J88" s="262">
        <v>50</v>
      </c>
      <c r="K88" s="273"/>
    </row>
    <row r="89" spans="2:11" ht="15" customHeight="1">
      <c r="B89" s="282"/>
      <c r="C89" s="262" t="s">
        <v>685</v>
      </c>
      <c r="D89" s="262"/>
      <c r="E89" s="262"/>
      <c r="F89" s="281" t="s">
        <v>664</v>
      </c>
      <c r="G89" s="280"/>
      <c r="H89" s="262" t="s">
        <v>685</v>
      </c>
      <c r="I89" s="262" t="s">
        <v>660</v>
      </c>
      <c r="J89" s="262">
        <v>50</v>
      </c>
      <c r="K89" s="273"/>
    </row>
    <row r="90" spans="2:11" ht="15" customHeight="1">
      <c r="B90" s="282"/>
      <c r="C90" s="262" t="s">
        <v>127</v>
      </c>
      <c r="D90" s="262"/>
      <c r="E90" s="262"/>
      <c r="F90" s="281" t="s">
        <v>664</v>
      </c>
      <c r="G90" s="280"/>
      <c r="H90" s="262" t="s">
        <v>686</v>
      </c>
      <c r="I90" s="262" t="s">
        <v>660</v>
      </c>
      <c r="J90" s="262">
        <v>255</v>
      </c>
      <c r="K90" s="273"/>
    </row>
    <row r="91" spans="2:11" ht="15" customHeight="1">
      <c r="B91" s="282"/>
      <c r="C91" s="262" t="s">
        <v>687</v>
      </c>
      <c r="D91" s="262"/>
      <c r="E91" s="262"/>
      <c r="F91" s="281" t="s">
        <v>658</v>
      </c>
      <c r="G91" s="280"/>
      <c r="H91" s="262" t="s">
        <v>688</v>
      </c>
      <c r="I91" s="262" t="s">
        <v>689</v>
      </c>
      <c r="J91" s="262"/>
      <c r="K91" s="273"/>
    </row>
    <row r="92" spans="2:11" ht="15" customHeight="1">
      <c r="B92" s="282"/>
      <c r="C92" s="262" t="s">
        <v>690</v>
      </c>
      <c r="D92" s="262"/>
      <c r="E92" s="262"/>
      <c r="F92" s="281" t="s">
        <v>658</v>
      </c>
      <c r="G92" s="280"/>
      <c r="H92" s="262" t="s">
        <v>691</v>
      </c>
      <c r="I92" s="262" t="s">
        <v>692</v>
      </c>
      <c r="J92" s="262"/>
      <c r="K92" s="273"/>
    </row>
    <row r="93" spans="2:11" ht="15" customHeight="1">
      <c r="B93" s="282"/>
      <c r="C93" s="262" t="s">
        <v>693</v>
      </c>
      <c r="D93" s="262"/>
      <c r="E93" s="262"/>
      <c r="F93" s="281" t="s">
        <v>658</v>
      </c>
      <c r="G93" s="280"/>
      <c r="H93" s="262" t="s">
        <v>693</v>
      </c>
      <c r="I93" s="262" t="s">
        <v>692</v>
      </c>
      <c r="J93" s="262"/>
      <c r="K93" s="273"/>
    </row>
    <row r="94" spans="2:11" ht="15" customHeight="1">
      <c r="B94" s="282"/>
      <c r="C94" s="262" t="s">
        <v>39</v>
      </c>
      <c r="D94" s="262"/>
      <c r="E94" s="262"/>
      <c r="F94" s="281" t="s">
        <v>658</v>
      </c>
      <c r="G94" s="280"/>
      <c r="H94" s="262" t="s">
        <v>694</v>
      </c>
      <c r="I94" s="262" t="s">
        <v>692</v>
      </c>
      <c r="J94" s="262"/>
      <c r="K94" s="273"/>
    </row>
    <row r="95" spans="2:11" ht="15" customHeight="1">
      <c r="B95" s="282"/>
      <c r="C95" s="262" t="s">
        <v>49</v>
      </c>
      <c r="D95" s="262"/>
      <c r="E95" s="262"/>
      <c r="F95" s="281" t="s">
        <v>658</v>
      </c>
      <c r="G95" s="280"/>
      <c r="H95" s="262" t="s">
        <v>695</v>
      </c>
      <c r="I95" s="262" t="s">
        <v>692</v>
      </c>
      <c r="J95" s="262"/>
      <c r="K95" s="273"/>
    </row>
    <row r="96" spans="2:11" ht="15" customHeight="1">
      <c r="B96" s="285"/>
      <c r="C96" s="286"/>
      <c r="D96" s="286"/>
      <c r="E96" s="286"/>
      <c r="F96" s="286"/>
      <c r="G96" s="286"/>
      <c r="H96" s="286"/>
      <c r="I96" s="286"/>
      <c r="J96" s="286"/>
      <c r="K96" s="287"/>
    </row>
    <row r="97" spans="2:11" ht="18.75" customHeight="1">
      <c r="B97" s="288"/>
      <c r="C97" s="289"/>
      <c r="D97" s="289"/>
      <c r="E97" s="289"/>
      <c r="F97" s="289"/>
      <c r="G97" s="289"/>
      <c r="H97" s="289"/>
      <c r="I97" s="289"/>
      <c r="J97" s="289"/>
      <c r="K97" s="288"/>
    </row>
    <row r="98" spans="2:11" ht="18.75" customHeight="1">
      <c r="B98" s="268"/>
      <c r="C98" s="268"/>
      <c r="D98" s="268"/>
      <c r="E98" s="268"/>
      <c r="F98" s="268"/>
      <c r="G98" s="268"/>
      <c r="H98" s="268"/>
      <c r="I98" s="268"/>
      <c r="J98" s="268"/>
      <c r="K98" s="268"/>
    </row>
    <row r="99" spans="2:11" ht="7.5" customHeight="1">
      <c r="B99" s="269"/>
      <c r="C99" s="270"/>
      <c r="D99" s="270"/>
      <c r="E99" s="270"/>
      <c r="F99" s="270"/>
      <c r="G99" s="270"/>
      <c r="H99" s="270"/>
      <c r="I99" s="270"/>
      <c r="J99" s="270"/>
      <c r="K99" s="271"/>
    </row>
    <row r="100" spans="2:11" ht="45" customHeight="1">
      <c r="B100" s="272"/>
      <c r="C100" s="373" t="s">
        <v>696</v>
      </c>
      <c r="D100" s="373"/>
      <c r="E100" s="373"/>
      <c r="F100" s="373"/>
      <c r="G100" s="373"/>
      <c r="H100" s="373"/>
      <c r="I100" s="373"/>
      <c r="J100" s="373"/>
      <c r="K100" s="273"/>
    </row>
    <row r="101" spans="2:11" ht="17.25" customHeight="1">
      <c r="B101" s="272"/>
      <c r="C101" s="274" t="s">
        <v>652</v>
      </c>
      <c r="D101" s="274"/>
      <c r="E101" s="274"/>
      <c r="F101" s="274" t="s">
        <v>653</v>
      </c>
      <c r="G101" s="275"/>
      <c r="H101" s="274" t="s">
        <v>122</v>
      </c>
      <c r="I101" s="274" t="s">
        <v>58</v>
      </c>
      <c r="J101" s="274" t="s">
        <v>654</v>
      </c>
      <c r="K101" s="273"/>
    </row>
    <row r="102" spans="2:11" ht="17.25" customHeight="1">
      <c r="B102" s="272"/>
      <c r="C102" s="276" t="s">
        <v>655</v>
      </c>
      <c r="D102" s="276"/>
      <c r="E102" s="276"/>
      <c r="F102" s="277" t="s">
        <v>656</v>
      </c>
      <c r="G102" s="278"/>
      <c r="H102" s="276"/>
      <c r="I102" s="276"/>
      <c r="J102" s="276" t="s">
        <v>657</v>
      </c>
      <c r="K102" s="273"/>
    </row>
    <row r="103" spans="2:11" ht="5.25" customHeight="1">
      <c r="B103" s="272"/>
      <c r="C103" s="274"/>
      <c r="D103" s="274"/>
      <c r="E103" s="274"/>
      <c r="F103" s="274"/>
      <c r="G103" s="290"/>
      <c r="H103" s="274"/>
      <c r="I103" s="274"/>
      <c r="J103" s="274"/>
      <c r="K103" s="273"/>
    </row>
    <row r="104" spans="2:11" ht="15" customHeight="1">
      <c r="B104" s="272"/>
      <c r="C104" s="262" t="s">
        <v>54</v>
      </c>
      <c r="D104" s="279"/>
      <c r="E104" s="279"/>
      <c r="F104" s="281" t="s">
        <v>658</v>
      </c>
      <c r="G104" s="290"/>
      <c r="H104" s="262" t="s">
        <v>697</v>
      </c>
      <c r="I104" s="262" t="s">
        <v>660</v>
      </c>
      <c r="J104" s="262">
        <v>20</v>
      </c>
      <c r="K104" s="273"/>
    </row>
    <row r="105" spans="2:11" ht="15" customHeight="1">
      <c r="B105" s="272"/>
      <c r="C105" s="262" t="s">
        <v>661</v>
      </c>
      <c r="D105" s="262"/>
      <c r="E105" s="262"/>
      <c r="F105" s="281" t="s">
        <v>658</v>
      </c>
      <c r="G105" s="262"/>
      <c r="H105" s="262" t="s">
        <v>697</v>
      </c>
      <c r="I105" s="262" t="s">
        <v>660</v>
      </c>
      <c r="J105" s="262">
        <v>120</v>
      </c>
      <c r="K105" s="273"/>
    </row>
    <row r="106" spans="2:11" ht="15" customHeight="1">
      <c r="B106" s="282"/>
      <c r="C106" s="262" t="s">
        <v>663</v>
      </c>
      <c r="D106" s="262"/>
      <c r="E106" s="262"/>
      <c r="F106" s="281" t="s">
        <v>664</v>
      </c>
      <c r="G106" s="262"/>
      <c r="H106" s="262" t="s">
        <v>697</v>
      </c>
      <c r="I106" s="262" t="s">
        <v>660</v>
      </c>
      <c r="J106" s="262">
        <v>50</v>
      </c>
      <c r="K106" s="273"/>
    </row>
    <row r="107" spans="2:11" ht="15" customHeight="1">
      <c r="B107" s="282"/>
      <c r="C107" s="262" t="s">
        <v>666</v>
      </c>
      <c r="D107" s="262"/>
      <c r="E107" s="262"/>
      <c r="F107" s="281" t="s">
        <v>658</v>
      </c>
      <c r="G107" s="262"/>
      <c r="H107" s="262" t="s">
        <v>697</v>
      </c>
      <c r="I107" s="262" t="s">
        <v>668</v>
      </c>
      <c r="J107" s="262"/>
      <c r="K107" s="273"/>
    </row>
    <row r="108" spans="2:11" ht="15" customHeight="1">
      <c r="B108" s="282"/>
      <c r="C108" s="262" t="s">
        <v>677</v>
      </c>
      <c r="D108" s="262"/>
      <c r="E108" s="262"/>
      <c r="F108" s="281" t="s">
        <v>664</v>
      </c>
      <c r="G108" s="262"/>
      <c r="H108" s="262" t="s">
        <v>697</v>
      </c>
      <c r="I108" s="262" t="s">
        <v>660</v>
      </c>
      <c r="J108" s="262">
        <v>50</v>
      </c>
      <c r="K108" s="273"/>
    </row>
    <row r="109" spans="2:11" ht="15" customHeight="1">
      <c r="B109" s="282"/>
      <c r="C109" s="262" t="s">
        <v>685</v>
      </c>
      <c r="D109" s="262"/>
      <c r="E109" s="262"/>
      <c r="F109" s="281" t="s">
        <v>664</v>
      </c>
      <c r="G109" s="262"/>
      <c r="H109" s="262" t="s">
        <v>697</v>
      </c>
      <c r="I109" s="262" t="s">
        <v>660</v>
      </c>
      <c r="J109" s="262">
        <v>50</v>
      </c>
      <c r="K109" s="273"/>
    </row>
    <row r="110" spans="2:11" ht="15" customHeight="1">
      <c r="B110" s="282"/>
      <c r="C110" s="262" t="s">
        <v>683</v>
      </c>
      <c r="D110" s="262"/>
      <c r="E110" s="262"/>
      <c r="F110" s="281" t="s">
        <v>664</v>
      </c>
      <c r="G110" s="262"/>
      <c r="H110" s="262" t="s">
        <v>697</v>
      </c>
      <c r="I110" s="262" t="s">
        <v>660</v>
      </c>
      <c r="J110" s="262">
        <v>50</v>
      </c>
      <c r="K110" s="273"/>
    </row>
    <row r="111" spans="2:11" ht="15" customHeight="1">
      <c r="B111" s="282"/>
      <c r="C111" s="262" t="s">
        <v>54</v>
      </c>
      <c r="D111" s="262"/>
      <c r="E111" s="262"/>
      <c r="F111" s="281" t="s">
        <v>658</v>
      </c>
      <c r="G111" s="262"/>
      <c r="H111" s="262" t="s">
        <v>698</v>
      </c>
      <c r="I111" s="262" t="s">
        <v>660</v>
      </c>
      <c r="J111" s="262">
        <v>20</v>
      </c>
      <c r="K111" s="273"/>
    </row>
    <row r="112" spans="2:11" ht="15" customHeight="1">
      <c r="B112" s="282"/>
      <c r="C112" s="262" t="s">
        <v>699</v>
      </c>
      <c r="D112" s="262"/>
      <c r="E112" s="262"/>
      <c r="F112" s="281" t="s">
        <v>658</v>
      </c>
      <c r="G112" s="262"/>
      <c r="H112" s="262" t="s">
        <v>700</v>
      </c>
      <c r="I112" s="262" t="s">
        <v>660</v>
      </c>
      <c r="J112" s="262">
        <v>120</v>
      </c>
      <c r="K112" s="273"/>
    </row>
    <row r="113" spans="2:11" ht="15" customHeight="1">
      <c r="B113" s="282"/>
      <c r="C113" s="262" t="s">
        <v>39</v>
      </c>
      <c r="D113" s="262"/>
      <c r="E113" s="262"/>
      <c r="F113" s="281" t="s">
        <v>658</v>
      </c>
      <c r="G113" s="262"/>
      <c r="H113" s="262" t="s">
        <v>701</v>
      </c>
      <c r="I113" s="262" t="s">
        <v>692</v>
      </c>
      <c r="J113" s="262"/>
      <c r="K113" s="273"/>
    </row>
    <row r="114" spans="2:11" ht="15" customHeight="1">
      <c r="B114" s="282"/>
      <c r="C114" s="262" t="s">
        <v>49</v>
      </c>
      <c r="D114" s="262"/>
      <c r="E114" s="262"/>
      <c r="F114" s="281" t="s">
        <v>658</v>
      </c>
      <c r="G114" s="262"/>
      <c r="H114" s="262" t="s">
        <v>702</v>
      </c>
      <c r="I114" s="262" t="s">
        <v>692</v>
      </c>
      <c r="J114" s="262"/>
      <c r="K114" s="273"/>
    </row>
    <row r="115" spans="2:11" ht="15" customHeight="1">
      <c r="B115" s="282"/>
      <c r="C115" s="262" t="s">
        <v>58</v>
      </c>
      <c r="D115" s="262"/>
      <c r="E115" s="262"/>
      <c r="F115" s="281" t="s">
        <v>658</v>
      </c>
      <c r="G115" s="262"/>
      <c r="H115" s="262" t="s">
        <v>703</v>
      </c>
      <c r="I115" s="262" t="s">
        <v>704</v>
      </c>
      <c r="J115" s="262"/>
      <c r="K115" s="273"/>
    </row>
    <row r="116" spans="2:11" ht="15" customHeight="1">
      <c r="B116" s="285"/>
      <c r="C116" s="291"/>
      <c r="D116" s="291"/>
      <c r="E116" s="291"/>
      <c r="F116" s="291"/>
      <c r="G116" s="291"/>
      <c r="H116" s="291"/>
      <c r="I116" s="291"/>
      <c r="J116" s="291"/>
      <c r="K116" s="287"/>
    </row>
    <row r="117" spans="2:11" ht="18.75" customHeight="1">
      <c r="B117" s="292"/>
      <c r="C117" s="258"/>
      <c r="D117" s="258"/>
      <c r="E117" s="258"/>
      <c r="F117" s="293"/>
      <c r="G117" s="258"/>
      <c r="H117" s="258"/>
      <c r="I117" s="258"/>
      <c r="J117" s="258"/>
      <c r="K117" s="292"/>
    </row>
    <row r="118" spans="2:11" ht="18.75" customHeight="1">
      <c r="B118" s="268"/>
      <c r="C118" s="268"/>
      <c r="D118" s="268"/>
      <c r="E118" s="268"/>
      <c r="F118" s="268"/>
      <c r="G118" s="268"/>
      <c r="H118" s="268"/>
      <c r="I118" s="268"/>
      <c r="J118" s="268"/>
      <c r="K118" s="268"/>
    </row>
    <row r="119" spans="2:11" ht="7.5" customHeight="1">
      <c r="B119" s="294"/>
      <c r="C119" s="295"/>
      <c r="D119" s="295"/>
      <c r="E119" s="295"/>
      <c r="F119" s="295"/>
      <c r="G119" s="295"/>
      <c r="H119" s="295"/>
      <c r="I119" s="295"/>
      <c r="J119" s="295"/>
      <c r="K119" s="296"/>
    </row>
    <row r="120" spans="2:11" ht="45" customHeight="1">
      <c r="B120" s="297"/>
      <c r="C120" s="372" t="s">
        <v>705</v>
      </c>
      <c r="D120" s="372"/>
      <c r="E120" s="372"/>
      <c r="F120" s="372"/>
      <c r="G120" s="372"/>
      <c r="H120" s="372"/>
      <c r="I120" s="372"/>
      <c r="J120" s="372"/>
      <c r="K120" s="298"/>
    </row>
    <row r="121" spans="2:11" ht="17.25" customHeight="1">
      <c r="B121" s="299"/>
      <c r="C121" s="274" t="s">
        <v>652</v>
      </c>
      <c r="D121" s="274"/>
      <c r="E121" s="274"/>
      <c r="F121" s="274" t="s">
        <v>653</v>
      </c>
      <c r="G121" s="275"/>
      <c r="H121" s="274" t="s">
        <v>122</v>
      </c>
      <c r="I121" s="274" t="s">
        <v>58</v>
      </c>
      <c r="J121" s="274" t="s">
        <v>654</v>
      </c>
      <c r="K121" s="300"/>
    </row>
    <row r="122" spans="2:11" ht="17.25" customHeight="1">
      <c r="B122" s="299"/>
      <c r="C122" s="276" t="s">
        <v>655</v>
      </c>
      <c r="D122" s="276"/>
      <c r="E122" s="276"/>
      <c r="F122" s="277" t="s">
        <v>656</v>
      </c>
      <c r="G122" s="278"/>
      <c r="H122" s="276"/>
      <c r="I122" s="276"/>
      <c r="J122" s="276" t="s">
        <v>657</v>
      </c>
      <c r="K122" s="300"/>
    </row>
    <row r="123" spans="2:11" ht="5.25" customHeight="1">
      <c r="B123" s="301"/>
      <c r="C123" s="279"/>
      <c r="D123" s="279"/>
      <c r="E123" s="279"/>
      <c r="F123" s="279"/>
      <c r="G123" s="262"/>
      <c r="H123" s="279"/>
      <c r="I123" s="279"/>
      <c r="J123" s="279"/>
      <c r="K123" s="302"/>
    </row>
    <row r="124" spans="2:11" ht="15" customHeight="1">
      <c r="B124" s="301"/>
      <c r="C124" s="262" t="s">
        <v>661</v>
      </c>
      <c r="D124" s="279"/>
      <c r="E124" s="279"/>
      <c r="F124" s="281" t="s">
        <v>658</v>
      </c>
      <c r="G124" s="262"/>
      <c r="H124" s="262" t="s">
        <v>697</v>
      </c>
      <c r="I124" s="262" t="s">
        <v>660</v>
      </c>
      <c r="J124" s="262">
        <v>120</v>
      </c>
      <c r="K124" s="303"/>
    </row>
    <row r="125" spans="2:11" ht="15" customHeight="1">
      <c r="B125" s="301"/>
      <c r="C125" s="262" t="s">
        <v>706</v>
      </c>
      <c r="D125" s="262"/>
      <c r="E125" s="262"/>
      <c r="F125" s="281" t="s">
        <v>658</v>
      </c>
      <c r="G125" s="262"/>
      <c r="H125" s="262" t="s">
        <v>707</v>
      </c>
      <c r="I125" s="262" t="s">
        <v>660</v>
      </c>
      <c r="J125" s="262" t="s">
        <v>708</v>
      </c>
      <c r="K125" s="303"/>
    </row>
    <row r="126" spans="2:11" ht="15" customHeight="1">
      <c r="B126" s="301"/>
      <c r="C126" s="262" t="s">
        <v>607</v>
      </c>
      <c r="D126" s="262"/>
      <c r="E126" s="262"/>
      <c r="F126" s="281" t="s">
        <v>658</v>
      </c>
      <c r="G126" s="262"/>
      <c r="H126" s="262" t="s">
        <v>709</v>
      </c>
      <c r="I126" s="262" t="s">
        <v>660</v>
      </c>
      <c r="J126" s="262" t="s">
        <v>708</v>
      </c>
      <c r="K126" s="303"/>
    </row>
    <row r="127" spans="2:11" ht="15" customHeight="1">
      <c r="B127" s="301"/>
      <c r="C127" s="262" t="s">
        <v>669</v>
      </c>
      <c r="D127" s="262"/>
      <c r="E127" s="262"/>
      <c r="F127" s="281" t="s">
        <v>664</v>
      </c>
      <c r="G127" s="262"/>
      <c r="H127" s="262" t="s">
        <v>670</v>
      </c>
      <c r="I127" s="262" t="s">
        <v>660</v>
      </c>
      <c r="J127" s="262">
        <v>15</v>
      </c>
      <c r="K127" s="303"/>
    </row>
    <row r="128" spans="2:11" ht="15" customHeight="1">
      <c r="B128" s="301"/>
      <c r="C128" s="283" t="s">
        <v>671</v>
      </c>
      <c r="D128" s="283"/>
      <c r="E128" s="283"/>
      <c r="F128" s="284" t="s">
        <v>664</v>
      </c>
      <c r="G128" s="283"/>
      <c r="H128" s="283" t="s">
        <v>672</v>
      </c>
      <c r="I128" s="283" t="s">
        <v>660</v>
      </c>
      <c r="J128" s="283">
        <v>15</v>
      </c>
      <c r="K128" s="303"/>
    </row>
    <row r="129" spans="2:11" ht="15" customHeight="1">
      <c r="B129" s="301"/>
      <c r="C129" s="283" t="s">
        <v>673</v>
      </c>
      <c r="D129" s="283"/>
      <c r="E129" s="283"/>
      <c r="F129" s="284" t="s">
        <v>664</v>
      </c>
      <c r="G129" s="283"/>
      <c r="H129" s="283" t="s">
        <v>674</v>
      </c>
      <c r="I129" s="283" t="s">
        <v>660</v>
      </c>
      <c r="J129" s="283">
        <v>20</v>
      </c>
      <c r="K129" s="303"/>
    </row>
    <row r="130" spans="2:11" ht="15" customHeight="1">
      <c r="B130" s="301"/>
      <c r="C130" s="283" t="s">
        <v>675</v>
      </c>
      <c r="D130" s="283"/>
      <c r="E130" s="283"/>
      <c r="F130" s="284" t="s">
        <v>664</v>
      </c>
      <c r="G130" s="283"/>
      <c r="H130" s="283" t="s">
        <v>676</v>
      </c>
      <c r="I130" s="283" t="s">
        <v>660</v>
      </c>
      <c r="J130" s="283">
        <v>20</v>
      </c>
      <c r="K130" s="303"/>
    </row>
    <row r="131" spans="2:11" ht="15" customHeight="1">
      <c r="B131" s="301"/>
      <c r="C131" s="262" t="s">
        <v>663</v>
      </c>
      <c r="D131" s="262"/>
      <c r="E131" s="262"/>
      <c r="F131" s="281" t="s">
        <v>664</v>
      </c>
      <c r="G131" s="262"/>
      <c r="H131" s="262" t="s">
        <v>697</v>
      </c>
      <c r="I131" s="262" t="s">
        <v>660</v>
      </c>
      <c r="J131" s="262">
        <v>50</v>
      </c>
      <c r="K131" s="303"/>
    </row>
    <row r="132" spans="2:11" ht="15" customHeight="1">
      <c r="B132" s="301"/>
      <c r="C132" s="262" t="s">
        <v>677</v>
      </c>
      <c r="D132" s="262"/>
      <c r="E132" s="262"/>
      <c r="F132" s="281" t="s">
        <v>664</v>
      </c>
      <c r="G132" s="262"/>
      <c r="H132" s="262" t="s">
        <v>697</v>
      </c>
      <c r="I132" s="262" t="s">
        <v>660</v>
      </c>
      <c r="J132" s="262">
        <v>50</v>
      </c>
      <c r="K132" s="303"/>
    </row>
    <row r="133" spans="2:11" ht="15" customHeight="1">
      <c r="B133" s="301"/>
      <c r="C133" s="262" t="s">
        <v>683</v>
      </c>
      <c r="D133" s="262"/>
      <c r="E133" s="262"/>
      <c r="F133" s="281" t="s">
        <v>664</v>
      </c>
      <c r="G133" s="262"/>
      <c r="H133" s="262" t="s">
        <v>697</v>
      </c>
      <c r="I133" s="262" t="s">
        <v>660</v>
      </c>
      <c r="J133" s="262">
        <v>50</v>
      </c>
      <c r="K133" s="303"/>
    </row>
    <row r="134" spans="2:11" ht="15" customHeight="1">
      <c r="B134" s="301"/>
      <c r="C134" s="262" t="s">
        <v>685</v>
      </c>
      <c r="D134" s="262"/>
      <c r="E134" s="262"/>
      <c r="F134" s="281" t="s">
        <v>664</v>
      </c>
      <c r="G134" s="262"/>
      <c r="H134" s="262" t="s">
        <v>697</v>
      </c>
      <c r="I134" s="262" t="s">
        <v>660</v>
      </c>
      <c r="J134" s="262">
        <v>50</v>
      </c>
      <c r="K134" s="303"/>
    </row>
    <row r="135" spans="2:11" ht="15" customHeight="1">
      <c r="B135" s="301"/>
      <c r="C135" s="262" t="s">
        <v>127</v>
      </c>
      <c r="D135" s="262"/>
      <c r="E135" s="262"/>
      <c r="F135" s="281" t="s">
        <v>664</v>
      </c>
      <c r="G135" s="262"/>
      <c r="H135" s="262" t="s">
        <v>710</v>
      </c>
      <c r="I135" s="262" t="s">
        <v>660</v>
      </c>
      <c r="J135" s="262">
        <v>255</v>
      </c>
      <c r="K135" s="303"/>
    </row>
    <row r="136" spans="2:11" ht="15" customHeight="1">
      <c r="B136" s="301"/>
      <c r="C136" s="262" t="s">
        <v>687</v>
      </c>
      <c r="D136" s="262"/>
      <c r="E136" s="262"/>
      <c r="F136" s="281" t="s">
        <v>658</v>
      </c>
      <c r="G136" s="262"/>
      <c r="H136" s="262" t="s">
        <v>711</v>
      </c>
      <c r="I136" s="262" t="s">
        <v>689</v>
      </c>
      <c r="J136" s="262"/>
      <c r="K136" s="303"/>
    </row>
    <row r="137" spans="2:11" ht="15" customHeight="1">
      <c r="B137" s="301"/>
      <c r="C137" s="262" t="s">
        <v>690</v>
      </c>
      <c r="D137" s="262"/>
      <c r="E137" s="262"/>
      <c r="F137" s="281" t="s">
        <v>658</v>
      </c>
      <c r="G137" s="262"/>
      <c r="H137" s="262" t="s">
        <v>712</v>
      </c>
      <c r="I137" s="262" t="s">
        <v>692</v>
      </c>
      <c r="J137" s="262"/>
      <c r="K137" s="303"/>
    </row>
    <row r="138" spans="2:11" ht="15" customHeight="1">
      <c r="B138" s="301"/>
      <c r="C138" s="262" t="s">
        <v>693</v>
      </c>
      <c r="D138" s="262"/>
      <c r="E138" s="262"/>
      <c r="F138" s="281" t="s">
        <v>658</v>
      </c>
      <c r="G138" s="262"/>
      <c r="H138" s="262" t="s">
        <v>693</v>
      </c>
      <c r="I138" s="262" t="s">
        <v>692</v>
      </c>
      <c r="J138" s="262"/>
      <c r="K138" s="303"/>
    </row>
    <row r="139" spans="2:11" ht="15" customHeight="1">
      <c r="B139" s="301"/>
      <c r="C139" s="262" t="s">
        <v>39</v>
      </c>
      <c r="D139" s="262"/>
      <c r="E139" s="262"/>
      <c r="F139" s="281" t="s">
        <v>658</v>
      </c>
      <c r="G139" s="262"/>
      <c r="H139" s="262" t="s">
        <v>713</v>
      </c>
      <c r="I139" s="262" t="s">
        <v>692</v>
      </c>
      <c r="J139" s="262"/>
      <c r="K139" s="303"/>
    </row>
    <row r="140" spans="2:11" ht="15" customHeight="1">
      <c r="B140" s="301"/>
      <c r="C140" s="262" t="s">
        <v>714</v>
      </c>
      <c r="D140" s="262"/>
      <c r="E140" s="262"/>
      <c r="F140" s="281" t="s">
        <v>658</v>
      </c>
      <c r="G140" s="262"/>
      <c r="H140" s="262" t="s">
        <v>715</v>
      </c>
      <c r="I140" s="262" t="s">
        <v>692</v>
      </c>
      <c r="J140" s="262"/>
      <c r="K140" s="303"/>
    </row>
    <row r="141" spans="2:11" ht="15" customHeight="1">
      <c r="B141" s="304"/>
      <c r="C141" s="305"/>
      <c r="D141" s="305"/>
      <c r="E141" s="305"/>
      <c r="F141" s="305"/>
      <c r="G141" s="305"/>
      <c r="H141" s="305"/>
      <c r="I141" s="305"/>
      <c r="J141" s="305"/>
      <c r="K141" s="306"/>
    </row>
    <row r="142" spans="2:11" ht="18.75" customHeight="1">
      <c r="B142" s="258"/>
      <c r="C142" s="258"/>
      <c r="D142" s="258"/>
      <c r="E142" s="258"/>
      <c r="F142" s="293"/>
      <c r="G142" s="258"/>
      <c r="H142" s="258"/>
      <c r="I142" s="258"/>
      <c r="J142" s="258"/>
      <c r="K142" s="258"/>
    </row>
    <row r="143" spans="2:11" ht="18.75" customHeight="1">
      <c r="B143" s="268"/>
      <c r="C143" s="268"/>
      <c r="D143" s="268"/>
      <c r="E143" s="268"/>
      <c r="F143" s="268"/>
      <c r="G143" s="268"/>
      <c r="H143" s="268"/>
      <c r="I143" s="268"/>
      <c r="J143" s="268"/>
      <c r="K143" s="268"/>
    </row>
    <row r="144" spans="2:11" ht="7.5" customHeight="1">
      <c r="B144" s="269"/>
      <c r="C144" s="270"/>
      <c r="D144" s="270"/>
      <c r="E144" s="270"/>
      <c r="F144" s="270"/>
      <c r="G144" s="270"/>
      <c r="H144" s="270"/>
      <c r="I144" s="270"/>
      <c r="J144" s="270"/>
      <c r="K144" s="271"/>
    </row>
    <row r="145" spans="2:11" ht="45" customHeight="1">
      <c r="B145" s="272"/>
      <c r="C145" s="373" t="s">
        <v>716</v>
      </c>
      <c r="D145" s="373"/>
      <c r="E145" s="373"/>
      <c r="F145" s="373"/>
      <c r="G145" s="373"/>
      <c r="H145" s="373"/>
      <c r="I145" s="373"/>
      <c r="J145" s="373"/>
      <c r="K145" s="273"/>
    </row>
    <row r="146" spans="2:11" ht="17.25" customHeight="1">
      <c r="B146" s="272"/>
      <c r="C146" s="274" t="s">
        <v>652</v>
      </c>
      <c r="D146" s="274"/>
      <c r="E146" s="274"/>
      <c r="F146" s="274" t="s">
        <v>653</v>
      </c>
      <c r="G146" s="275"/>
      <c r="H146" s="274" t="s">
        <v>122</v>
      </c>
      <c r="I146" s="274" t="s">
        <v>58</v>
      </c>
      <c r="J146" s="274" t="s">
        <v>654</v>
      </c>
      <c r="K146" s="273"/>
    </row>
    <row r="147" spans="2:11" ht="17.25" customHeight="1">
      <c r="B147" s="272"/>
      <c r="C147" s="276" t="s">
        <v>655</v>
      </c>
      <c r="D147" s="276"/>
      <c r="E147" s="276"/>
      <c r="F147" s="277" t="s">
        <v>656</v>
      </c>
      <c r="G147" s="278"/>
      <c r="H147" s="276"/>
      <c r="I147" s="276"/>
      <c r="J147" s="276" t="s">
        <v>657</v>
      </c>
      <c r="K147" s="273"/>
    </row>
    <row r="148" spans="2:11" ht="5.25" customHeight="1">
      <c r="B148" s="282"/>
      <c r="C148" s="279"/>
      <c r="D148" s="279"/>
      <c r="E148" s="279"/>
      <c r="F148" s="279"/>
      <c r="G148" s="280"/>
      <c r="H148" s="279"/>
      <c r="I148" s="279"/>
      <c r="J148" s="279"/>
      <c r="K148" s="303"/>
    </row>
    <row r="149" spans="2:11" ht="15" customHeight="1">
      <c r="B149" s="282"/>
      <c r="C149" s="307" t="s">
        <v>661</v>
      </c>
      <c r="D149" s="262"/>
      <c r="E149" s="262"/>
      <c r="F149" s="308" t="s">
        <v>658</v>
      </c>
      <c r="G149" s="262"/>
      <c r="H149" s="307" t="s">
        <v>697</v>
      </c>
      <c r="I149" s="307" t="s">
        <v>660</v>
      </c>
      <c r="J149" s="307">
        <v>120</v>
      </c>
      <c r="K149" s="303"/>
    </row>
    <row r="150" spans="2:11" ht="15" customHeight="1">
      <c r="B150" s="282"/>
      <c r="C150" s="307" t="s">
        <v>706</v>
      </c>
      <c r="D150" s="262"/>
      <c r="E150" s="262"/>
      <c r="F150" s="308" t="s">
        <v>658</v>
      </c>
      <c r="G150" s="262"/>
      <c r="H150" s="307" t="s">
        <v>717</v>
      </c>
      <c r="I150" s="307" t="s">
        <v>660</v>
      </c>
      <c r="J150" s="307" t="s">
        <v>708</v>
      </c>
      <c r="K150" s="303"/>
    </row>
    <row r="151" spans="2:11" ht="15" customHeight="1">
      <c r="B151" s="282"/>
      <c r="C151" s="307" t="s">
        <v>607</v>
      </c>
      <c r="D151" s="262"/>
      <c r="E151" s="262"/>
      <c r="F151" s="308" t="s">
        <v>658</v>
      </c>
      <c r="G151" s="262"/>
      <c r="H151" s="307" t="s">
        <v>718</v>
      </c>
      <c r="I151" s="307" t="s">
        <v>660</v>
      </c>
      <c r="J151" s="307" t="s">
        <v>708</v>
      </c>
      <c r="K151" s="303"/>
    </row>
    <row r="152" spans="2:11" ht="15" customHeight="1">
      <c r="B152" s="282"/>
      <c r="C152" s="307" t="s">
        <v>663</v>
      </c>
      <c r="D152" s="262"/>
      <c r="E152" s="262"/>
      <c r="F152" s="308" t="s">
        <v>664</v>
      </c>
      <c r="G152" s="262"/>
      <c r="H152" s="307" t="s">
        <v>697</v>
      </c>
      <c r="I152" s="307" t="s">
        <v>660</v>
      </c>
      <c r="J152" s="307">
        <v>50</v>
      </c>
      <c r="K152" s="303"/>
    </row>
    <row r="153" spans="2:11" ht="15" customHeight="1">
      <c r="B153" s="282"/>
      <c r="C153" s="307" t="s">
        <v>666</v>
      </c>
      <c r="D153" s="262"/>
      <c r="E153" s="262"/>
      <c r="F153" s="308" t="s">
        <v>658</v>
      </c>
      <c r="G153" s="262"/>
      <c r="H153" s="307" t="s">
        <v>697</v>
      </c>
      <c r="I153" s="307" t="s">
        <v>668</v>
      </c>
      <c r="J153" s="307"/>
      <c r="K153" s="303"/>
    </row>
    <row r="154" spans="2:11" ht="15" customHeight="1">
      <c r="B154" s="282"/>
      <c r="C154" s="307" t="s">
        <v>677</v>
      </c>
      <c r="D154" s="262"/>
      <c r="E154" s="262"/>
      <c r="F154" s="308" t="s">
        <v>664</v>
      </c>
      <c r="G154" s="262"/>
      <c r="H154" s="307" t="s">
        <v>697</v>
      </c>
      <c r="I154" s="307" t="s">
        <v>660</v>
      </c>
      <c r="J154" s="307">
        <v>50</v>
      </c>
      <c r="K154" s="303"/>
    </row>
    <row r="155" spans="2:11" ht="15" customHeight="1">
      <c r="B155" s="282"/>
      <c r="C155" s="307" t="s">
        <v>685</v>
      </c>
      <c r="D155" s="262"/>
      <c r="E155" s="262"/>
      <c r="F155" s="308" t="s">
        <v>664</v>
      </c>
      <c r="G155" s="262"/>
      <c r="H155" s="307" t="s">
        <v>697</v>
      </c>
      <c r="I155" s="307" t="s">
        <v>660</v>
      </c>
      <c r="J155" s="307">
        <v>50</v>
      </c>
      <c r="K155" s="303"/>
    </row>
    <row r="156" spans="2:11" ht="15" customHeight="1">
      <c r="B156" s="282"/>
      <c r="C156" s="307" t="s">
        <v>683</v>
      </c>
      <c r="D156" s="262"/>
      <c r="E156" s="262"/>
      <c r="F156" s="308" t="s">
        <v>664</v>
      </c>
      <c r="G156" s="262"/>
      <c r="H156" s="307" t="s">
        <v>697</v>
      </c>
      <c r="I156" s="307" t="s">
        <v>660</v>
      </c>
      <c r="J156" s="307">
        <v>50</v>
      </c>
      <c r="K156" s="303"/>
    </row>
    <row r="157" spans="2:11" ht="15" customHeight="1">
      <c r="B157" s="282"/>
      <c r="C157" s="307" t="s">
        <v>88</v>
      </c>
      <c r="D157" s="262"/>
      <c r="E157" s="262"/>
      <c r="F157" s="308" t="s">
        <v>658</v>
      </c>
      <c r="G157" s="262"/>
      <c r="H157" s="307" t="s">
        <v>719</v>
      </c>
      <c r="I157" s="307" t="s">
        <v>660</v>
      </c>
      <c r="J157" s="307" t="s">
        <v>720</v>
      </c>
      <c r="K157" s="303"/>
    </row>
    <row r="158" spans="2:11" ht="15" customHeight="1">
      <c r="B158" s="282"/>
      <c r="C158" s="307" t="s">
        <v>721</v>
      </c>
      <c r="D158" s="262"/>
      <c r="E158" s="262"/>
      <c r="F158" s="308" t="s">
        <v>658</v>
      </c>
      <c r="G158" s="262"/>
      <c r="H158" s="307" t="s">
        <v>722</v>
      </c>
      <c r="I158" s="307" t="s">
        <v>692</v>
      </c>
      <c r="J158" s="307"/>
      <c r="K158" s="303"/>
    </row>
    <row r="159" spans="2:11" ht="15" customHeight="1">
      <c r="B159" s="309"/>
      <c r="C159" s="291"/>
      <c r="D159" s="291"/>
      <c r="E159" s="291"/>
      <c r="F159" s="291"/>
      <c r="G159" s="291"/>
      <c r="H159" s="291"/>
      <c r="I159" s="291"/>
      <c r="J159" s="291"/>
      <c r="K159" s="310"/>
    </row>
    <row r="160" spans="2:11" ht="18.75" customHeight="1">
      <c r="B160" s="258"/>
      <c r="C160" s="262"/>
      <c r="D160" s="262"/>
      <c r="E160" s="262"/>
      <c r="F160" s="281"/>
      <c r="G160" s="262"/>
      <c r="H160" s="262"/>
      <c r="I160" s="262"/>
      <c r="J160" s="262"/>
      <c r="K160" s="258"/>
    </row>
    <row r="161" spans="2:11" ht="18.75" customHeight="1">
      <c r="B161" s="268"/>
      <c r="C161" s="268"/>
      <c r="D161" s="268"/>
      <c r="E161" s="268"/>
      <c r="F161" s="268"/>
      <c r="G161" s="268"/>
      <c r="H161" s="268"/>
      <c r="I161" s="268"/>
      <c r="J161" s="268"/>
      <c r="K161" s="268"/>
    </row>
    <row r="162" spans="2:11" ht="7.5" customHeight="1">
      <c r="B162" s="250"/>
      <c r="C162" s="251"/>
      <c r="D162" s="251"/>
      <c r="E162" s="251"/>
      <c r="F162" s="251"/>
      <c r="G162" s="251"/>
      <c r="H162" s="251"/>
      <c r="I162" s="251"/>
      <c r="J162" s="251"/>
      <c r="K162" s="252"/>
    </row>
    <row r="163" spans="2:11" ht="45" customHeight="1">
      <c r="B163" s="253"/>
      <c r="C163" s="372" t="s">
        <v>723</v>
      </c>
      <c r="D163" s="372"/>
      <c r="E163" s="372"/>
      <c r="F163" s="372"/>
      <c r="G163" s="372"/>
      <c r="H163" s="372"/>
      <c r="I163" s="372"/>
      <c r="J163" s="372"/>
      <c r="K163" s="254"/>
    </row>
    <row r="164" spans="2:11" ht="17.25" customHeight="1">
      <c r="B164" s="253"/>
      <c r="C164" s="274" t="s">
        <v>652</v>
      </c>
      <c r="D164" s="274"/>
      <c r="E164" s="274"/>
      <c r="F164" s="274" t="s">
        <v>653</v>
      </c>
      <c r="G164" s="311"/>
      <c r="H164" s="312" t="s">
        <v>122</v>
      </c>
      <c r="I164" s="312" t="s">
        <v>58</v>
      </c>
      <c r="J164" s="274" t="s">
        <v>654</v>
      </c>
      <c r="K164" s="254"/>
    </row>
    <row r="165" spans="2:11" ht="17.25" customHeight="1">
      <c r="B165" s="255"/>
      <c r="C165" s="276" t="s">
        <v>655</v>
      </c>
      <c r="D165" s="276"/>
      <c r="E165" s="276"/>
      <c r="F165" s="277" t="s">
        <v>656</v>
      </c>
      <c r="G165" s="313"/>
      <c r="H165" s="314"/>
      <c r="I165" s="314"/>
      <c r="J165" s="276" t="s">
        <v>657</v>
      </c>
      <c r="K165" s="256"/>
    </row>
    <row r="166" spans="2:11" ht="5.25" customHeight="1">
      <c r="B166" s="282"/>
      <c r="C166" s="279"/>
      <c r="D166" s="279"/>
      <c r="E166" s="279"/>
      <c r="F166" s="279"/>
      <c r="G166" s="280"/>
      <c r="H166" s="279"/>
      <c r="I166" s="279"/>
      <c r="J166" s="279"/>
      <c r="K166" s="303"/>
    </row>
    <row r="167" spans="2:11" ht="15" customHeight="1">
      <c r="B167" s="282"/>
      <c r="C167" s="262" t="s">
        <v>661</v>
      </c>
      <c r="D167" s="262"/>
      <c r="E167" s="262"/>
      <c r="F167" s="281" t="s">
        <v>658</v>
      </c>
      <c r="G167" s="262"/>
      <c r="H167" s="262" t="s">
        <v>697</v>
      </c>
      <c r="I167" s="262" t="s">
        <v>660</v>
      </c>
      <c r="J167" s="262">
        <v>120</v>
      </c>
      <c r="K167" s="303"/>
    </row>
    <row r="168" spans="2:11" ht="15" customHeight="1">
      <c r="B168" s="282"/>
      <c r="C168" s="262" t="s">
        <v>706</v>
      </c>
      <c r="D168" s="262"/>
      <c r="E168" s="262"/>
      <c r="F168" s="281" t="s">
        <v>658</v>
      </c>
      <c r="G168" s="262"/>
      <c r="H168" s="262" t="s">
        <v>707</v>
      </c>
      <c r="I168" s="262" t="s">
        <v>660</v>
      </c>
      <c r="J168" s="262" t="s">
        <v>708</v>
      </c>
      <c r="K168" s="303"/>
    </row>
    <row r="169" spans="2:11" ht="15" customHeight="1">
      <c r="B169" s="282"/>
      <c r="C169" s="262" t="s">
        <v>607</v>
      </c>
      <c r="D169" s="262"/>
      <c r="E169" s="262"/>
      <c r="F169" s="281" t="s">
        <v>658</v>
      </c>
      <c r="G169" s="262"/>
      <c r="H169" s="262" t="s">
        <v>724</v>
      </c>
      <c r="I169" s="262" t="s">
        <v>660</v>
      </c>
      <c r="J169" s="262" t="s">
        <v>708</v>
      </c>
      <c r="K169" s="303"/>
    </row>
    <row r="170" spans="2:11" ht="15" customHeight="1">
      <c r="B170" s="282"/>
      <c r="C170" s="262" t="s">
        <v>663</v>
      </c>
      <c r="D170" s="262"/>
      <c r="E170" s="262"/>
      <c r="F170" s="281" t="s">
        <v>664</v>
      </c>
      <c r="G170" s="262"/>
      <c r="H170" s="262" t="s">
        <v>724</v>
      </c>
      <c r="I170" s="262" t="s">
        <v>660</v>
      </c>
      <c r="J170" s="262">
        <v>50</v>
      </c>
      <c r="K170" s="303"/>
    </row>
    <row r="171" spans="2:11" ht="15" customHeight="1">
      <c r="B171" s="282"/>
      <c r="C171" s="262" t="s">
        <v>666</v>
      </c>
      <c r="D171" s="262"/>
      <c r="E171" s="262"/>
      <c r="F171" s="281" t="s">
        <v>658</v>
      </c>
      <c r="G171" s="262"/>
      <c r="H171" s="262" t="s">
        <v>724</v>
      </c>
      <c r="I171" s="262" t="s">
        <v>668</v>
      </c>
      <c r="J171" s="262"/>
      <c r="K171" s="303"/>
    </row>
    <row r="172" spans="2:11" ht="15" customHeight="1">
      <c r="B172" s="282"/>
      <c r="C172" s="262" t="s">
        <v>677</v>
      </c>
      <c r="D172" s="262"/>
      <c r="E172" s="262"/>
      <c r="F172" s="281" t="s">
        <v>664</v>
      </c>
      <c r="G172" s="262"/>
      <c r="H172" s="262" t="s">
        <v>724</v>
      </c>
      <c r="I172" s="262" t="s">
        <v>660</v>
      </c>
      <c r="J172" s="262">
        <v>50</v>
      </c>
      <c r="K172" s="303"/>
    </row>
    <row r="173" spans="2:11" ht="15" customHeight="1">
      <c r="B173" s="282"/>
      <c r="C173" s="262" t="s">
        <v>685</v>
      </c>
      <c r="D173" s="262"/>
      <c r="E173" s="262"/>
      <c r="F173" s="281" t="s">
        <v>664</v>
      </c>
      <c r="G173" s="262"/>
      <c r="H173" s="262" t="s">
        <v>724</v>
      </c>
      <c r="I173" s="262" t="s">
        <v>660</v>
      </c>
      <c r="J173" s="262">
        <v>50</v>
      </c>
      <c r="K173" s="303"/>
    </row>
    <row r="174" spans="2:11" ht="15" customHeight="1">
      <c r="B174" s="282"/>
      <c r="C174" s="262" t="s">
        <v>683</v>
      </c>
      <c r="D174" s="262"/>
      <c r="E174" s="262"/>
      <c r="F174" s="281" t="s">
        <v>664</v>
      </c>
      <c r="G174" s="262"/>
      <c r="H174" s="262" t="s">
        <v>724</v>
      </c>
      <c r="I174" s="262" t="s">
        <v>660</v>
      </c>
      <c r="J174" s="262">
        <v>50</v>
      </c>
      <c r="K174" s="303"/>
    </row>
    <row r="175" spans="2:11" ht="15" customHeight="1">
      <c r="B175" s="282"/>
      <c r="C175" s="262" t="s">
        <v>121</v>
      </c>
      <c r="D175" s="262"/>
      <c r="E175" s="262"/>
      <c r="F175" s="281" t="s">
        <v>658</v>
      </c>
      <c r="G175" s="262"/>
      <c r="H175" s="262" t="s">
        <v>725</v>
      </c>
      <c r="I175" s="262" t="s">
        <v>726</v>
      </c>
      <c r="J175" s="262"/>
      <c r="K175" s="303"/>
    </row>
    <row r="176" spans="2:11" ht="15" customHeight="1">
      <c r="B176" s="282"/>
      <c r="C176" s="262" t="s">
        <v>58</v>
      </c>
      <c r="D176" s="262"/>
      <c r="E176" s="262"/>
      <c r="F176" s="281" t="s">
        <v>658</v>
      </c>
      <c r="G176" s="262"/>
      <c r="H176" s="262" t="s">
        <v>727</v>
      </c>
      <c r="I176" s="262" t="s">
        <v>728</v>
      </c>
      <c r="J176" s="262">
        <v>1</v>
      </c>
      <c r="K176" s="303"/>
    </row>
    <row r="177" spans="2:11" ht="15" customHeight="1">
      <c r="B177" s="282"/>
      <c r="C177" s="262" t="s">
        <v>54</v>
      </c>
      <c r="D177" s="262"/>
      <c r="E177" s="262"/>
      <c r="F177" s="281" t="s">
        <v>658</v>
      </c>
      <c r="G177" s="262"/>
      <c r="H177" s="262" t="s">
        <v>729</v>
      </c>
      <c r="I177" s="262" t="s">
        <v>660</v>
      </c>
      <c r="J177" s="262">
        <v>20</v>
      </c>
      <c r="K177" s="303"/>
    </row>
    <row r="178" spans="2:11" ht="15" customHeight="1">
      <c r="B178" s="282"/>
      <c r="C178" s="262" t="s">
        <v>122</v>
      </c>
      <c r="D178" s="262"/>
      <c r="E178" s="262"/>
      <c r="F178" s="281" t="s">
        <v>658</v>
      </c>
      <c r="G178" s="262"/>
      <c r="H178" s="262" t="s">
        <v>730</v>
      </c>
      <c r="I178" s="262" t="s">
        <v>660</v>
      </c>
      <c r="J178" s="262">
        <v>255</v>
      </c>
      <c r="K178" s="303"/>
    </row>
    <row r="179" spans="2:11" ht="15" customHeight="1">
      <c r="B179" s="282"/>
      <c r="C179" s="262" t="s">
        <v>123</v>
      </c>
      <c r="D179" s="262"/>
      <c r="E179" s="262"/>
      <c r="F179" s="281" t="s">
        <v>658</v>
      </c>
      <c r="G179" s="262"/>
      <c r="H179" s="262" t="s">
        <v>623</v>
      </c>
      <c r="I179" s="262" t="s">
        <v>660</v>
      </c>
      <c r="J179" s="262">
        <v>10</v>
      </c>
      <c r="K179" s="303"/>
    </row>
    <row r="180" spans="2:11" ht="15" customHeight="1">
      <c r="B180" s="282"/>
      <c r="C180" s="262" t="s">
        <v>124</v>
      </c>
      <c r="D180" s="262"/>
      <c r="E180" s="262"/>
      <c r="F180" s="281" t="s">
        <v>658</v>
      </c>
      <c r="G180" s="262"/>
      <c r="H180" s="262" t="s">
        <v>731</v>
      </c>
      <c r="I180" s="262" t="s">
        <v>692</v>
      </c>
      <c r="J180" s="262"/>
      <c r="K180" s="303"/>
    </row>
    <row r="181" spans="2:11" ht="15" customHeight="1">
      <c r="B181" s="282"/>
      <c r="C181" s="262" t="s">
        <v>732</v>
      </c>
      <c r="D181" s="262"/>
      <c r="E181" s="262"/>
      <c r="F181" s="281" t="s">
        <v>658</v>
      </c>
      <c r="G181" s="262"/>
      <c r="H181" s="262" t="s">
        <v>733</v>
      </c>
      <c r="I181" s="262" t="s">
        <v>692</v>
      </c>
      <c r="J181" s="262"/>
      <c r="K181" s="303"/>
    </row>
    <row r="182" spans="2:11" ht="15" customHeight="1">
      <c r="B182" s="282"/>
      <c r="C182" s="262" t="s">
        <v>721</v>
      </c>
      <c r="D182" s="262"/>
      <c r="E182" s="262"/>
      <c r="F182" s="281" t="s">
        <v>658</v>
      </c>
      <c r="G182" s="262"/>
      <c r="H182" s="262" t="s">
        <v>734</v>
      </c>
      <c r="I182" s="262" t="s">
        <v>692</v>
      </c>
      <c r="J182" s="262"/>
      <c r="K182" s="303"/>
    </row>
    <row r="183" spans="2:11" ht="15" customHeight="1">
      <c r="B183" s="282"/>
      <c r="C183" s="262" t="s">
        <v>126</v>
      </c>
      <c r="D183" s="262"/>
      <c r="E183" s="262"/>
      <c r="F183" s="281" t="s">
        <v>664</v>
      </c>
      <c r="G183" s="262"/>
      <c r="H183" s="262" t="s">
        <v>735</v>
      </c>
      <c r="I183" s="262" t="s">
        <v>660</v>
      </c>
      <c r="J183" s="262">
        <v>50</v>
      </c>
      <c r="K183" s="303"/>
    </row>
    <row r="184" spans="2:11" ht="15" customHeight="1">
      <c r="B184" s="282"/>
      <c r="C184" s="262" t="s">
        <v>736</v>
      </c>
      <c r="D184" s="262"/>
      <c r="E184" s="262"/>
      <c r="F184" s="281" t="s">
        <v>664</v>
      </c>
      <c r="G184" s="262"/>
      <c r="H184" s="262" t="s">
        <v>737</v>
      </c>
      <c r="I184" s="262" t="s">
        <v>738</v>
      </c>
      <c r="J184" s="262"/>
      <c r="K184" s="303"/>
    </row>
    <row r="185" spans="2:11" ht="15" customHeight="1">
      <c r="B185" s="282"/>
      <c r="C185" s="262" t="s">
        <v>739</v>
      </c>
      <c r="D185" s="262"/>
      <c r="E185" s="262"/>
      <c r="F185" s="281" t="s">
        <v>664</v>
      </c>
      <c r="G185" s="262"/>
      <c r="H185" s="262" t="s">
        <v>740</v>
      </c>
      <c r="I185" s="262" t="s">
        <v>738</v>
      </c>
      <c r="J185" s="262"/>
      <c r="K185" s="303"/>
    </row>
    <row r="186" spans="2:11" ht="15" customHeight="1">
      <c r="B186" s="282"/>
      <c r="C186" s="262" t="s">
        <v>741</v>
      </c>
      <c r="D186" s="262"/>
      <c r="E186" s="262"/>
      <c r="F186" s="281" t="s">
        <v>664</v>
      </c>
      <c r="G186" s="262"/>
      <c r="H186" s="262" t="s">
        <v>742</v>
      </c>
      <c r="I186" s="262" t="s">
        <v>738</v>
      </c>
      <c r="J186" s="262"/>
      <c r="K186" s="303"/>
    </row>
    <row r="187" spans="2:11" ht="15" customHeight="1">
      <c r="B187" s="282"/>
      <c r="C187" s="315" t="s">
        <v>743</v>
      </c>
      <c r="D187" s="262"/>
      <c r="E187" s="262"/>
      <c r="F187" s="281" t="s">
        <v>664</v>
      </c>
      <c r="G187" s="262"/>
      <c r="H187" s="262" t="s">
        <v>744</v>
      </c>
      <c r="I187" s="262" t="s">
        <v>745</v>
      </c>
      <c r="J187" s="316" t="s">
        <v>746</v>
      </c>
      <c r="K187" s="303"/>
    </row>
    <row r="188" spans="2:11" ht="15" customHeight="1">
      <c r="B188" s="282"/>
      <c r="C188" s="267" t="s">
        <v>43</v>
      </c>
      <c r="D188" s="262"/>
      <c r="E188" s="262"/>
      <c r="F188" s="281" t="s">
        <v>658</v>
      </c>
      <c r="G188" s="262"/>
      <c r="H188" s="258" t="s">
        <v>747</v>
      </c>
      <c r="I188" s="262" t="s">
        <v>748</v>
      </c>
      <c r="J188" s="262"/>
      <c r="K188" s="303"/>
    </row>
    <row r="189" spans="2:11" ht="15" customHeight="1">
      <c r="B189" s="282"/>
      <c r="C189" s="267" t="s">
        <v>749</v>
      </c>
      <c r="D189" s="262"/>
      <c r="E189" s="262"/>
      <c r="F189" s="281" t="s">
        <v>658</v>
      </c>
      <c r="G189" s="262"/>
      <c r="H189" s="262" t="s">
        <v>750</v>
      </c>
      <c r="I189" s="262" t="s">
        <v>692</v>
      </c>
      <c r="J189" s="262"/>
      <c r="K189" s="303"/>
    </row>
    <row r="190" spans="2:11" ht="15" customHeight="1">
      <c r="B190" s="282"/>
      <c r="C190" s="267" t="s">
        <v>751</v>
      </c>
      <c r="D190" s="262"/>
      <c r="E190" s="262"/>
      <c r="F190" s="281" t="s">
        <v>658</v>
      </c>
      <c r="G190" s="262"/>
      <c r="H190" s="262" t="s">
        <v>752</v>
      </c>
      <c r="I190" s="262" t="s">
        <v>692</v>
      </c>
      <c r="J190" s="262"/>
      <c r="K190" s="303"/>
    </row>
    <row r="191" spans="2:11" ht="15" customHeight="1">
      <c r="B191" s="282"/>
      <c r="C191" s="267" t="s">
        <v>753</v>
      </c>
      <c r="D191" s="262"/>
      <c r="E191" s="262"/>
      <c r="F191" s="281" t="s">
        <v>664</v>
      </c>
      <c r="G191" s="262"/>
      <c r="H191" s="262" t="s">
        <v>754</v>
      </c>
      <c r="I191" s="262" t="s">
        <v>692</v>
      </c>
      <c r="J191" s="262"/>
      <c r="K191" s="303"/>
    </row>
    <row r="192" spans="2:11" ht="15" customHeight="1">
      <c r="B192" s="309"/>
      <c r="C192" s="317"/>
      <c r="D192" s="291"/>
      <c r="E192" s="291"/>
      <c r="F192" s="291"/>
      <c r="G192" s="291"/>
      <c r="H192" s="291"/>
      <c r="I192" s="291"/>
      <c r="J192" s="291"/>
      <c r="K192" s="310"/>
    </row>
    <row r="193" spans="2:11" ht="18.75" customHeight="1">
      <c r="B193" s="258"/>
      <c r="C193" s="262"/>
      <c r="D193" s="262"/>
      <c r="E193" s="262"/>
      <c r="F193" s="281"/>
      <c r="G193" s="262"/>
      <c r="H193" s="262"/>
      <c r="I193" s="262"/>
      <c r="J193" s="262"/>
      <c r="K193" s="258"/>
    </row>
    <row r="194" spans="2:11" ht="18.75" customHeight="1">
      <c r="B194" s="258"/>
      <c r="C194" s="262"/>
      <c r="D194" s="262"/>
      <c r="E194" s="262"/>
      <c r="F194" s="281"/>
      <c r="G194" s="262"/>
      <c r="H194" s="262"/>
      <c r="I194" s="262"/>
      <c r="J194" s="262"/>
      <c r="K194" s="258"/>
    </row>
    <row r="195" spans="2:11" ht="18.75" customHeight="1">
      <c r="B195" s="268"/>
      <c r="C195" s="268"/>
      <c r="D195" s="268"/>
      <c r="E195" s="268"/>
      <c r="F195" s="268"/>
      <c r="G195" s="268"/>
      <c r="H195" s="268"/>
      <c r="I195" s="268"/>
      <c r="J195" s="268"/>
      <c r="K195" s="268"/>
    </row>
    <row r="196" spans="2:11">
      <c r="B196" s="250"/>
      <c r="C196" s="251"/>
      <c r="D196" s="251"/>
      <c r="E196" s="251"/>
      <c r="F196" s="251"/>
      <c r="G196" s="251"/>
      <c r="H196" s="251"/>
      <c r="I196" s="251"/>
      <c r="J196" s="251"/>
      <c r="K196" s="252"/>
    </row>
    <row r="197" spans="2:11" ht="21">
      <c r="B197" s="253"/>
      <c r="C197" s="372" t="s">
        <v>755</v>
      </c>
      <c r="D197" s="372"/>
      <c r="E197" s="372"/>
      <c r="F197" s="372"/>
      <c r="G197" s="372"/>
      <c r="H197" s="372"/>
      <c r="I197" s="372"/>
      <c r="J197" s="372"/>
      <c r="K197" s="254"/>
    </row>
    <row r="198" spans="2:11" ht="25.5" customHeight="1">
      <c r="B198" s="253"/>
      <c r="C198" s="318" t="s">
        <v>756</v>
      </c>
      <c r="D198" s="318"/>
      <c r="E198" s="318"/>
      <c r="F198" s="318" t="s">
        <v>757</v>
      </c>
      <c r="G198" s="319"/>
      <c r="H198" s="371" t="s">
        <v>758</v>
      </c>
      <c r="I198" s="371"/>
      <c r="J198" s="371"/>
      <c r="K198" s="254"/>
    </row>
    <row r="199" spans="2:11" ht="5.25" customHeight="1">
      <c r="B199" s="282"/>
      <c r="C199" s="279"/>
      <c r="D199" s="279"/>
      <c r="E199" s="279"/>
      <c r="F199" s="279"/>
      <c r="G199" s="262"/>
      <c r="H199" s="279"/>
      <c r="I199" s="279"/>
      <c r="J199" s="279"/>
      <c r="K199" s="303"/>
    </row>
    <row r="200" spans="2:11" ht="15" customHeight="1">
      <c r="B200" s="282"/>
      <c r="C200" s="262" t="s">
        <v>748</v>
      </c>
      <c r="D200" s="262"/>
      <c r="E200" s="262"/>
      <c r="F200" s="281" t="s">
        <v>44</v>
      </c>
      <c r="G200" s="262"/>
      <c r="H200" s="369" t="s">
        <v>759</v>
      </c>
      <c r="I200" s="369"/>
      <c r="J200" s="369"/>
      <c r="K200" s="303"/>
    </row>
    <row r="201" spans="2:11" ht="15" customHeight="1">
      <c r="B201" s="282"/>
      <c r="C201" s="288"/>
      <c r="D201" s="262"/>
      <c r="E201" s="262"/>
      <c r="F201" s="281" t="s">
        <v>45</v>
      </c>
      <c r="G201" s="262"/>
      <c r="H201" s="369" t="s">
        <v>760</v>
      </c>
      <c r="I201" s="369"/>
      <c r="J201" s="369"/>
      <c r="K201" s="303"/>
    </row>
    <row r="202" spans="2:11" ht="15" customHeight="1">
      <c r="B202" s="282"/>
      <c r="C202" s="288"/>
      <c r="D202" s="262"/>
      <c r="E202" s="262"/>
      <c r="F202" s="281" t="s">
        <v>48</v>
      </c>
      <c r="G202" s="262"/>
      <c r="H202" s="369" t="s">
        <v>761</v>
      </c>
      <c r="I202" s="369"/>
      <c r="J202" s="369"/>
      <c r="K202" s="303"/>
    </row>
    <row r="203" spans="2:11" ht="15" customHeight="1">
      <c r="B203" s="282"/>
      <c r="C203" s="262"/>
      <c r="D203" s="262"/>
      <c r="E203" s="262"/>
      <c r="F203" s="281" t="s">
        <v>46</v>
      </c>
      <c r="G203" s="262"/>
      <c r="H203" s="369" t="s">
        <v>762</v>
      </c>
      <c r="I203" s="369"/>
      <c r="J203" s="369"/>
      <c r="K203" s="303"/>
    </row>
    <row r="204" spans="2:11" ht="15" customHeight="1">
      <c r="B204" s="282"/>
      <c r="C204" s="262"/>
      <c r="D204" s="262"/>
      <c r="E204" s="262"/>
      <c r="F204" s="281" t="s">
        <v>47</v>
      </c>
      <c r="G204" s="262"/>
      <c r="H204" s="369" t="s">
        <v>763</v>
      </c>
      <c r="I204" s="369"/>
      <c r="J204" s="369"/>
      <c r="K204" s="303"/>
    </row>
    <row r="205" spans="2:11" ht="15" customHeight="1">
      <c r="B205" s="282"/>
      <c r="C205" s="262"/>
      <c r="D205" s="262"/>
      <c r="E205" s="262"/>
      <c r="F205" s="281"/>
      <c r="G205" s="262"/>
      <c r="H205" s="262"/>
      <c r="I205" s="262"/>
      <c r="J205" s="262"/>
      <c r="K205" s="303"/>
    </row>
    <row r="206" spans="2:11" ht="15" customHeight="1">
      <c r="B206" s="282"/>
      <c r="C206" s="262" t="s">
        <v>704</v>
      </c>
      <c r="D206" s="262"/>
      <c r="E206" s="262"/>
      <c r="F206" s="281" t="s">
        <v>77</v>
      </c>
      <c r="G206" s="262"/>
      <c r="H206" s="369" t="s">
        <v>764</v>
      </c>
      <c r="I206" s="369"/>
      <c r="J206" s="369"/>
      <c r="K206" s="303"/>
    </row>
    <row r="207" spans="2:11" ht="15" customHeight="1">
      <c r="B207" s="282"/>
      <c r="C207" s="288"/>
      <c r="D207" s="262"/>
      <c r="E207" s="262"/>
      <c r="F207" s="281" t="s">
        <v>601</v>
      </c>
      <c r="G207" s="262"/>
      <c r="H207" s="369" t="s">
        <v>602</v>
      </c>
      <c r="I207" s="369"/>
      <c r="J207" s="369"/>
      <c r="K207" s="303"/>
    </row>
    <row r="208" spans="2:11" ht="15" customHeight="1">
      <c r="B208" s="282"/>
      <c r="C208" s="262"/>
      <c r="D208" s="262"/>
      <c r="E208" s="262"/>
      <c r="F208" s="281" t="s">
        <v>599</v>
      </c>
      <c r="G208" s="262"/>
      <c r="H208" s="369" t="s">
        <v>765</v>
      </c>
      <c r="I208" s="369"/>
      <c r="J208" s="369"/>
      <c r="K208" s="303"/>
    </row>
    <row r="209" spans="2:11" ht="15" customHeight="1">
      <c r="B209" s="320"/>
      <c r="C209" s="288"/>
      <c r="D209" s="288"/>
      <c r="E209" s="288"/>
      <c r="F209" s="281" t="s">
        <v>603</v>
      </c>
      <c r="G209" s="267"/>
      <c r="H209" s="370" t="s">
        <v>604</v>
      </c>
      <c r="I209" s="370"/>
      <c r="J209" s="370"/>
      <c r="K209" s="321"/>
    </row>
    <row r="210" spans="2:11" ht="15" customHeight="1">
      <c r="B210" s="320"/>
      <c r="C210" s="288"/>
      <c r="D210" s="288"/>
      <c r="E210" s="288"/>
      <c r="F210" s="281" t="s">
        <v>605</v>
      </c>
      <c r="G210" s="267"/>
      <c r="H210" s="370" t="s">
        <v>766</v>
      </c>
      <c r="I210" s="370"/>
      <c r="J210" s="370"/>
      <c r="K210" s="321"/>
    </row>
    <row r="211" spans="2:11" ht="15" customHeight="1">
      <c r="B211" s="320"/>
      <c r="C211" s="288"/>
      <c r="D211" s="288"/>
      <c r="E211" s="288"/>
      <c r="F211" s="322"/>
      <c r="G211" s="267"/>
      <c r="H211" s="323"/>
      <c r="I211" s="323"/>
      <c r="J211" s="323"/>
      <c r="K211" s="321"/>
    </row>
    <row r="212" spans="2:11" ht="15" customHeight="1">
      <c r="B212" s="320"/>
      <c r="C212" s="262" t="s">
        <v>728</v>
      </c>
      <c r="D212" s="288"/>
      <c r="E212" s="288"/>
      <c r="F212" s="281">
        <v>1</v>
      </c>
      <c r="G212" s="267"/>
      <c r="H212" s="370" t="s">
        <v>767</v>
      </c>
      <c r="I212" s="370"/>
      <c r="J212" s="370"/>
      <c r="K212" s="321"/>
    </row>
    <row r="213" spans="2:11" ht="15" customHeight="1">
      <c r="B213" s="320"/>
      <c r="C213" s="288"/>
      <c r="D213" s="288"/>
      <c r="E213" s="288"/>
      <c r="F213" s="281">
        <v>2</v>
      </c>
      <c r="G213" s="267"/>
      <c r="H213" s="370" t="s">
        <v>768</v>
      </c>
      <c r="I213" s="370"/>
      <c r="J213" s="370"/>
      <c r="K213" s="321"/>
    </row>
    <row r="214" spans="2:11" ht="15" customHeight="1">
      <c r="B214" s="320"/>
      <c r="C214" s="288"/>
      <c r="D214" s="288"/>
      <c r="E214" s="288"/>
      <c r="F214" s="281">
        <v>3</v>
      </c>
      <c r="G214" s="267"/>
      <c r="H214" s="370" t="s">
        <v>769</v>
      </c>
      <c r="I214" s="370"/>
      <c r="J214" s="370"/>
      <c r="K214" s="321"/>
    </row>
    <row r="215" spans="2:11" ht="15" customHeight="1">
      <c r="B215" s="320"/>
      <c r="C215" s="288"/>
      <c r="D215" s="288"/>
      <c r="E215" s="288"/>
      <c r="F215" s="281">
        <v>4</v>
      </c>
      <c r="G215" s="267"/>
      <c r="H215" s="370" t="s">
        <v>770</v>
      </c>
      <c r="I215" s="370"/>
      <c r="J215" s="370"/>
      <c r="K215" s="321"/>
    </row>
    <row r="216" spans="2:11" ht="12.75" customHeight="1">
      <c r="B216" s="324"/>
      <c r="C216" s="325"/>
      <c r="D216" s="325"/>
      <c r="E216" s="325"/>
      <c r="F216" s="325"/>
      <c r="G216" s="325"/>
      <c r="H216" s="325"/>
      <c r="I216" s="325"/>
      <c r="J216" s="325"/>
      <c r="K216" s="326"/>
    </row>
  </sheetData>
  <sheetProtection algorithmName="SHA-512" hashValue="wAfj+mJfoalmBLgn6W3UlaCHBlmM/Ek6/4WfXfNAo2lvVwAmRj9g9Irwf4WvT3zBpJtvcYh/FHDAGFTGzk7rRQ==" saltValue="7/s5dnxa6fTsu2O1GHCGsA=="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Rekapitulace stavby</vt:lpstr>
      <vt:lpstr>19-16 - VNĚJŠÍ PROPOJENÍ ...</vt:lpstr>
      <vt:lpstr>Pokyny pro vyplnění</vt:lpstr>
      <vt:lpstr>'19-16 - VNĚJŠÍ PROPOJENÍ ...'!Print_Area</vt:lpstr>
      <vt:lpstr>'Pokyny pro vyplnění'!Print_Area</vt:lpstr>
      <vt:lpstr>'Rekapitulace stavby'!Print_Area</vt:lpstr>
      <vt:lpstr>'19-16 - VNĚJŠÍ PROPOJENÍ ...'!Print_Titles</vt:lpstr>
      <vt:lpstr>'Rekapitulace stavby'!Print_Titles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DESKTOP-BSP00TV\vlejs</dc:creator>
  <cp:lastModifiedBy>vlejs</cp:lastModifiedBy>
  <dcterms:created xsi:type="dcterms:W3CDTF">2019-10-30T11:38:00Z</dcterms:created>
  <dcterms:modified xsi:type="dcterms:W3CDTF">2019-10-30T11:38:05Z</dcterms:modified>
</cp:coreProperties>
</file>